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Investice\Stavby\Školství\_SŠ zemědělská a VOŠ Chrudim_rekonstrukce soc. zařízení_SpKrU  33617_2018\_CD\P2_Projektová dokumentace stavby\"/>
    </mc:Choice>
  </mc:AlternateContent>
  <bookViews>
    <workbookView xWindow="-120" yWindow="-120" windowWidth="29040" windowHeight="15840"/>
  </bookViews>
  <sheets>
    <sheet name="Stavba" sheetId="1" r:id="rId1"/>
    <sheet name="VzorPolozky" sheetId="10" state="hidden" r:id="rId2"/>
    <sheet name="stavební část" sheetId="12" r:id="rId3"/>
    <sheet name="ZTI - areálové rozvody kanaliza" sheetId="16" r:id="rId4"/>
    <sheet name="ZTI - škola" sheetId="17" r:id="rId5"/>
    <sheet name="ZTI - tělocvična" sheetId="18" r:id="rId6"/>
    <sheet name="plyn" sheetId="19" r:id="rId7"/>
    <sheet name="elektroinstalace" sheetId="15" r:id="rId8"/>
    <sheet name="vzduchotechnika" sheetId="14" r:id="rId9"/>
    <sheet name="VON" sheetId="13" r:id="rId10"/>
  </sheets>
  <externalReferences>
    <externalReference r:id="rId11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'stavební část'!$1:$7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Stavba!$A$1:$J$83</definedName>
    <definedName name="_xlnm.Print_Area" localSheetId="2">'stavební část'!$A$1:$V$174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0" i="12" l="1"/>
  <c r="G88" i="15" l="1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24" i="19" l="1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74" i="18"/>
  <c r="G73" i="18"/>
  <c r="G72" i="18"/>
  <c r="G71" i="18"/>
  <c r="G70" i="18"/>
  <c r="G69" i="18"/>
  <c r="G68" i="18"/>
  <c r="G67" i="18"/>
  <c r="G66" i="18"/>
  <c r="G65" i="18"/>
  <c r="G64" i="18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49" i="18"/>
  <c r="G48" i="18"/>
  <c r="G47" i="18"/>
  <c r="G43" i="18"/>
  <c r="G42" i="18"/>
  <c r="G41" i="18"/>
  <c r="G40" i="18"/>
  <c r="G39" i="18"/>
  <c r="G38" i="18"/>
  <c r="G37" i="18"/>
  <c r="G36" i="18"/>
  <c r="G35" i="18"/>
  <c r="G33" i="18"/>
  <c r="G32" i="18"/>
  <c r="G31" i="18"/>
  <c r="G30" i="18"/>
  <c r="G29" i="18"/>
  <c r="G28" i="18"/>
  <c r="G27" i="18"/>
  <c r="G26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G62" i="17"/>
  <c r="G61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32" i="16"/>
  <c r="G31" i="16"/>
  <c r="G30" i="16"/>
  <c r="G29" i="16"/>
  <c r="G28" i="16"/>
  <c r="G27" i="16"/>
  <c r="G25" i="16"/>
  <c r="G24" i="16"/>
  <c r="G23" i="16"/>
  <c r="G22" i="16"/>
  <c r="G21" i="16"/>
  <c r="G20" i="16"/>
  <c r="G19" i="16"/>
  <c r="G18" i="16"/>
  <c r="G16" i="16"/>
  <c r="G15" i="16"/>
  <c r="G14" i="16"/>
  <c r="G13" i="16"/>
  <c r="G12" i="16"/>
  <c r="G10" i="16"/>
  <c r="G9" i="16"/>
  <c r="G8" i="19" l="1"/>
  <c r="G26" i="19" s="1"/>
  <c r="I58" i="1" s="1"/>
  <c r="G44" i="18"/>
  <c r="G23" i="18"/>
  <c r="G75" i="18"/>
  <c r="G81" i="17"/>
  <c r="G28" i="17"/>
  <c r="G58" i="17"/>
  <c r="G47" i="13"/>
  <c r="G45" i="13"/>
  <c r="G43" i="13"/>
  <c r="G41" i="13"/>
  <c r="G39" i="13"/>
  <c r="G37" i="13"/>
  <c r="G35" i="13"/>
  <c r="G33" i="13"/>
  <c r="G31" i="13"/>
  <c r="G22" i="13"/>
  <c r="G16" i="13"/>
  <c r="G8" i="13"/>
  <c r="G131" i="15"/>
  <c r="G132" i="15"/>
  <c r="G133" i="15"/>
  <c r="G134" i="15"/>
  <c r="G10" i="14"/>
  <c r="G11" i="14"/>
  <c r="G12" i="14"/>
  <c r="G13" i="14"/>
  <c r="G14" i="14"/>
  <c r="G15" i="14"/>
  <c r="G16" i="14"/>
  <c r="G17" i="14"/>
  <c r="G9" i="14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6" i="12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0" i="12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4" i="12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8" i="12"/>
  <c r="M78" i="12" s="1"/>
  <c r="I78" i="12"/>
  <c r="K78" i="12"/>
  <c r="O78" i="12"/>
  <c r="Q78" i="12"/>
  <c r="U78" i="12"/>
  <c r="G79" i="12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3" i="12"/>
  <c r="M83" i="12" s="1"/>
  <c r="M82" i="12" s="1"/>
  <c r="I83" i="12"/>
  <c r="I82" i="12" s="1"/>
  <c r="K83" i="12"/>
  <c r="K82" i="12" s="1"/>
  <c r="O83" i="12"/>
  <c r="O82" i="12" s="1"/>
  <c r="Q83" i="12"/>
  <c r="Q82" i="12" s="1"/>
  <c r="U83" i="12"/>
  <c r="U82" i="12" s="1"/>
  <c r="G85" i="12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6" i="12"/>
  <c r="G115" i="12" s="1"/>
  <c r="I72" i="1" s="1"/>
  <c r="I116" i="12"/>
  <c r="I115" i="12" s="1"/>
  <c r="K116" i="12"/>
  <c r="K115" i="12" s="1"/>
  <c r="O116" i="12"/>
  <c r="O115" i="12" s="1"/>
  <c r="Q116" i="12"/>
  <c r="Q115" i="12" s="1"/>
  <c r="U116" i="12"/>
  <c r="U115" i="12" s="1"/>
  <c r="G118" i="12"/>
  <c r="M118" i="12" s="1"/>
  <c r="I118" i="12"/>
  <c r="K118" i="12"/>
  <c r="O118" i="12"/>
  <c r="Q118" i="12"/>
  <c r="U118" i="12"/>
  <c r="G119" i="12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2" i="12"/>
  <c r="G121" i="12" s="1"/>
  <c r="I74" i="1" s="1"/>
  <c r="I122" i="12"/>
  <c r="I121" i="12" s="1"/>
  <c r="K122" i="12"/>
  <c r="K121" i="12" s="1"/>
  <c r="O122" i="12"/>
  <c r="O121" i="12" s="1"/>
  <c r="Q122" i="12"/>
  <c r="Q121" i="12" s="1"/>
  <c r="U122" i="12"/>
  <c r="U121" i="12" s="1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3" i="12"/>
  <c r="G132" i="12" s="1"/>
  <c r="I76" i="1" s="1"/>
  <c r="I133" i="12"/>
  <c r="I132" i="12" s="1"/>
  <c r="K133" i="12"/>
  <c r="K132" i="12" s="1"/>
  <c r="O133" i="12"/>
  <c r="O132" i="12" s="1"/>
  <c r="Q133" i="12"/>
  <c r="Q132" i="12" s="1"/>
  <c r="U133" i="12"/>
  <c r="U132" i="12" s="1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M147" i="12" s="1"/>
  <c r="I147" i="12"/>
  <c r="K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G155" i="12"/>
  <c r="M155" i="12" s="1"/>
  <c r="I155" i="12"/>
  <c r="K155" i="12"/>
  <c r="O155" i="12"/>
  <c r="Q155" i="12"/>
  <c r="U155" i="12"/>
  <c r="G156" i="12"/>
  <c r="M156" i="12" s="1"/>
  <c r="I156" i="12"/>
  <c r="K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M158" i="12" s="1"/>
  <c r="I158" i="12"/>
  <c r="K158" i="12"/>
  <c r="O158" i="12"/>
  <c r="Q158" i="12"/>
  <c r="U158" i="12"/>
  <c r="G160" i="12"/>
  <c r="G159" i="12" s="1"/>
  <c r="I80" i="1" s="1"/>
  <c r="I160" i="12"/>
  <c r="I159" i="12" s="1"/>
  <c r="K160" i="12"/>
  <c r="K159" i="12" s="1"/>
  <c r="O160" i="12"/>
  <c r="O159" i="12" s="1"/>
  <c r="Q160" i="12"/>
  <c r="Q159" i="12" s="1"/>
  <c r="U160" i="12"/>
  <c r="U159" i="12" s="1"/>
  <c r="G162" i="12"/>
  <c r="M162" i="12" s="1"/>
  <c r="I162" i="12"/>
  <c r="K162" i="12"/>
  <c r="O162" i="12"/>
  <c r="Q162" i="12"/>
  <c r="U162" i="12"/>
  <c r="G163" i="12"/>
  <c r="I163" i="12"/>
  <c r="K163" i="12"/>
  <c r="O163" i="12"/>
  <c r="Q163" i="12"/>
  <c r="U163" i="12"/>
  <c r="G165" i="12"/>
  <c r="I165" i="12"/>
  <c r="K165" i="12"/>
  <c r="O165" i="12"/>
  <c r="Q165" i="12"/>
  <c r="U165" i="12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G168" i="12"/>
  <c r="M168" i="12" s="1"/>
  <c r="I168" i="12"/>
  <c r="K168" i="12"/>
  <c r="O168" i="12"/>
  <c r="Q168" i="12"/>
  <c r="U168" i="12"/>
  <c r="G169" i="12"/>
  <c r="M169" i="12" s="1"/>
  <c r="I169" i="12"/>
  <c r="K169" i="12"/>
  <c r="O169" i="12"/>
  <c r="Q169" i="12"/>
  <c r="U169" i="12"/>
  <c r="G170" i="12"/>
  <c r="M170" i="12" s="1"/>
  <c r="I170" i="12"/>
  <c r="K170" i="12"/>
  <c r="O170" i="12"/>
  <c r="Q170" i="12"/>
  <c r="U170" i="12"/>
  <c r="G171" i="12"/>
  <c r="M171" i="12" s="1"/>
  <c r="I171" i="12"/>
  <c r="K171" i="12"/>
  <c r="O171" i="12"/>
  <c r="Q171" i="12"/>
  <c r="U171" i="12"/>
  <c r="AD173" i="12"/>
  <c r="F40" i="1" s="1"/>
  <c r="I20" i="1"/>
  <c r="I18" i="1"/>
  <c r="AZ47" i="1"/>
  <c r="AZ46" i="1"/>
  <c r="AZ45" i="1"/>
  <c r="K117" i="12" l="1"/>
  <c r="G30" i="13"/>
  <c r="G7" i="13"/>
  <c r="G161" i="12"/>
  <c r="I81" i="1" s="1"/>
  <c r="G8" i="14"/>
  <c r="G19" i="14" s="1"/>
  <c r="I54" i="1" s="1"/>
  <c r="G83" i="17"/>
  <c r="I56" i="1" s="1"/>
  <c r="M160" i="12"/>
  <c r="M159" i="12" s="1"/>
  <c r="I34" i="12"/>
  <c r="O8" i="12"/>
  <c r="O161" i="12"/>
  <c r="U161" i="12"/>
  <c r="K161" i="12"/>
  <c r="G8" i="15"/>
  <c r="G136" i="15" s="1"/>
  <c r="I59" i="1" s="1"/>
  <c r="G77" i="18"/>
  <c r="I57" i="1" s="1"/>
  <c r="G8" i="16"/>
  <c r="G34" i="16" s="1"/>
  <c r="I55" i="1" s="1"/>
  <c r="U117" i="12"/>
  <c r="M122" i="12"/>
  <c r="M121" i="12" s="1"/>
  <c r="Q117" i="12"/>
  <c r="I117" i="12"/>
  <c r="G77" i="12"/>
  <c r="I69" i="1" s="1"/>
  <c r="K38" i="12"/>
  <c r="Q38" i="12"/>
  <c r="G164" i="12"/>
  <c r="I82" i="1" s="1"/>
  <c r="Q161" i="12"/>
  <c r="I161" i="12"/>
  <c r="M116" i="12"/>
  <c r="M115" i="12" s="1"/>
  <c r="I43" i="12"/>
  <c r="Q34" i="12"/>
  <c r="Q164" i="12"/>
  <c r="U34" i="12"/>
  <c r="K34" i="12"/>
  <c r="Q8" i="12"/>
  <c r="K134" i="12"/>
  <c r="U84" i="12"/>
  <c r="Q43" i="12"/>
  <c r="I38" i="12"/>
  <c r="M8" i="12"/>
  <c r="O164" i="12"/>
  <c r="O151" i="12"/>
  <c r="K143" i="12"/>
  <c r="Q143" i="12"/>
  <c r="I143" i="12"/>
  <c r="U134" i="12"/>
  <c r="K123" i="12"/>
  <c r="Q123" i="12"/>
  <c r="I123" i="12"/>
  <c r="Q84" i="12"/>
  <c r="I84" i="12"/>
  <c r="G84" i="12"/>
  <c r="I71" i="1" s="1"/>
  <c r="K77" i="12"/>
  <c r="O77" i="12"/>
  <c r="Q74" i="12"/>
  <c r="I74" i="12"/>
  <c r="O74" i="12"/>
  <c r="K43" i="12"/>
  <c r="U38" i="12"/>
  <c r="O12" i="12"/>
  <c r="I164" i="12"/>
  <c r="O59" i="12"/>
  <c r="U54" i="12"/>
  <c r="O43" i="12"/>
  <c r="G12" i="12"/>
  <c r="I62" i="1" s="1"/>
  <c r="Q12" i="12"/>
  <c r="K164" i="12"/>
  <c r="U143" i="12"/>
  <c r="U123" i="12"/>
  <c r="G117" i="12"/>
  <c r="I73" i="1" s="1"/>
  <c r="O84" i="12"/>
  <c r="U77" i="12"/>
  <c r="Q77" i="12"/>
  <c r="I77" i="12"/>
  <c r="K74" i="12"/>
  <c r="K59" i="12"/>
  <c r="Q59" i="12"/>
  <c r="I59" i="12"/>
  <c r="Q54" i="12"/>
  <c r="I54" i="12"/>
  <c r="O54" i="12"/>
  <c r="U43" i="12"/>
  <c r="G38" i="12"/>
  <c r="I64" i="1" s="1"/>
  <c r="G34" i="12"/>
  <c r="I63" i="1" s="1"/>
  <c r="K12" i="12"/>
  <c r="K8" i="12"/>
  <c r="G8" i="12"/>
  <c r="I61" i="1" s="1"/>
  <c r="U151" i="12"/>
  <c r="M74" i="12"/>
  <c r="U164" i="12"/>
  <c r="K151" i="12"/>
  <c r="Q151" i="12"/>
  <c r="I151" i="12"/>
  <c r="O143" i="12"/>
  <c r="Q134" i="12"/>
  <c r="I134" i="12"/>
  <c r="O134" i="12"/>
  <c r="O123" i="12"/>
  <c r="O117" i="12"/>
  <c r="K84" i="12"/>
  <c r="U74" i="12"/>
  <c r="U59" i="12"/>
  <c r="K54" i="12"/>
  <c r="G43" i="12"/>
  <c r="I65" i="1" s="1"/>
  <c r="O38" i="12"/>
  <c r="O34" i="12"/>
  <c r="U12" i="12"/>
  <c r="I12" i="12"/>
  <c r="U8" i="12"/>
  <c r="I8" i="12"/>
  <c r="F41" i="1"/>
  <c r="F39" i="1"/>
  <c r="F42" i="1" s="1"/>
  <c r="G23" i="1" s="1"/>
  <c r="AE173" i="12"/>
  <c r="M143" i="12"/>
  <c r="M123" i="12"/>
  <c r="M59" i="12"/>
  <c r="M151" i="12"/>
  <c r="M54" i="12"/>
  <c r="M134" i="12"/>
  <c r="M165" i="12"/>
  <c r="M164" i="12" s="1"/>
  <c r="G134" i="12"/>
  <c r="I77" i="1" s="1"/>
  <c r="M133" i="12"/>
  <c r="M132" i="12" s="1"/>
  <c r="M85" i="12"/>
  <c r="M84" i="12" s="1"/>
  <c r="G82" i="12"/>
  <c r="I70" i="1" s="1"/>
  <c r="G74" i="12"/>
  <c r="I68" i="1" s="1"/>
  <c r="G54" i="12"/>
  <c r="I66" i="1" s="1"/>
  <c r="M44" i="12"/>
  <c r="M43" i="12" s="1"/>
  <c r="M40" i="12"/>
  <c r="M38" i="12" s="1"/>
  <c r="M36" i="12"/>
  <c r="M34" i="12" s="1"/>
  <c r="M16" i="12"/>
  <c r="M12" i="12" s="1"/>
  <c r="G151" i="12"/>
  <c r="I79" i="1" s="1"/>
  <c r="G143" i="12"/>
  <c r="I78" i="1" s="1"/>
  <c r="G123" i="12"/>
  <c r="I75" i="1" s="1"/>
  <c r="G59" i="12"/>
  <c r="I67" i="1" s="1"/>
  <c r="M163" i="12"/>
  <c r="M161" i="12" s="1"/>
  <c r="M119" i="12"/>
  <c r="M117" i="12" s="1"/>
  <c r="M79" i="12"/>
  <c r="M77" i="12" s="1"/>
  <c r="J28" i="1"/>
  <c r="J26" i="1"/>
  <c r="G38" i="1"/>
  <c r="F38" i="1"/>
  <c r="J23" i="1"/>
  <c r="J24" i="1"/>
  <c r="J25" i="1"/>
  <c r="J27" i="1"/>
  <c r="E24" i="1"/>
  <c r="E26" i="1"/>
  <c r="I17" i="1" l="1"/>
  <c r="G50" i="13"/>
  <c r="I53" i="1" s="1"/>
  <c r="I19" i="1" s="1"/>
  <c r="I16" i="1"/>
  <c r="I60" i="1"/>
  <c r="G173" i="12"/>
  <c r="G40" i="1"/>
  <c r="H40" i="1" s="1"/>
  <c r="I40" i="1" s="1"/>
  <c r="G41" i="1"/>
  <c r="H41" i="1" s="1"/>
  <c r="I41" i="1" s="1"/>
  <c r="G39" i="1"/>
  <c r="A23" i="1"/>
  <c r="A24" i="1" s="1"/>
  <c r="G24" i="1" s="1"/>
  <c r="I83" i="1" l="1"/>
  <c r="I21" i="1"/>
  <c r="G25" i="1" s="1"/>
  <c r="G26" i="1" s="1"/>
  <c r="G42" i="1"/>
  <c r="H39" i="1"/>
  <c r="I39" i="1" l="1"/>
  <c r="I42" i="1" s="1"/>
  <c r="H42" i="1"/>
  <c r="G28" i="1"/>
  <c r="A25" i="1" l="1"/>
  <c r="A26" i="1" s="1"/>
  <c r="A27" i="1" s="1"/>
  <c r="A29" i="1" s="1"/>
  <c r="G29" i="1" s="1"/>
  <c r="G27" i="1" s="1"/>
  <c r="J41" i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comments3.xml><?xml version="1.0" encoding="utf-8"?>
<comments xmlns="http://schemas.openxmlformats.org/spreadsheetml/2006/main">
  <authors>
    <author>Ondra</author>
  </authors>
  <commentList>
    <comment ref="H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comments4.xml><?xml version="1.0" encoding="utf-8"?>
<comments xmlns="http://schemas.openxmlformats.org/spreadsheetml/2006/main">
  <authors>
    <author>Ondra</author>
  </authors>
  <commentList>
    <comment ref="H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comments5.xml><?xml version="1.0" encoding="utf-8"?>
<comments xmlns="http://schemas.openxmlformats.org/spreadsheetml/2006/main">
  <authors>
    <author>Ondra</author>
  </authors>
  <commentList>
    <comment ref="H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comments6.xml><?xml version="1.0" encoding="utf-8"?>
<comments xmlns="http://schemas.openxmlformats.org/spreadsheetml/2006/main">
  <authors>
    <author>Ondra</author>
  </authors>
  <commentList>
    <comment ref="H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comments7.xml><?xml version="1.0" encoding="utf-8"?>
<comments xmlns="http://schemas.openxmlformats.org/spreadsheetml/2006/main">
  <authors>
    <author>Ondra</author>
  </authors>
  <commentList>
    <comment ref="H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comments8.xml><?xml version="1.0" encoding="utf-8"?>
<comments xmlns="http://schemas.openxmlformats.org/spreadsheetml/2006/main">
  <authors>
    <author>Ondra</author>
  </authors>
  <commentList>
    <comment ref="H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<sst xmlns="http://schemas.openxmlformats.org/spreadsheetml/2006/main" count="2324" uniqueCount="818">
  <si>
    <t>%</t>
  </si>
  <si>
    <t>Cena celkem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</si>
  <si>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</si>
  <si>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</si>
  <si>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</si>
  <si>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</si>
  <si>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</si>
  <si>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</si>
  <si>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</si>
  <si>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</si>
  <si>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</si>
  <si>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</si>
  <si>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</si>
  <si>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</si>
  <si>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</si>
  <si>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</si>
  <si>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</si>
  <si>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</si>
  <si>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</si>
  <si>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</si>
  <si>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</si>
  <si>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</si>
  <si>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</si>
  <si>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</si>
  <si>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</si>
  <si>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</si>
  <si>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</si>
  <si>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</si>
  <si>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</si>
  <si>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</si>
  <si>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</si>
  <si>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</si>
  <si>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</si>
  <si>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</si>
  <si>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</si>
  <si>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</si>
  <si>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</si>
  <si>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</si>
  <si>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</si>
  <si>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</t>
  </si>
  <si>
    <t>Stavební část</t>
  </si>
  <si>
    <t>REKONSTRUKCE SOCIÁLNÍHO ZAŘÍZENÍ, ROZVODŮ ZTI</t>
  </si>
  <si>
    <t>Objekt:</t>
  </si>
  <si>
    <t>Rozpočet:</t>
  </si>
  <si>
    <t>10</t>
  </si>
  <si>
    <t>Stavba</t>
  </si>
  <si>
    <t>Celkem za stavbu</t>
  </si>
  <si>
    <t>CZK</t>
  </si>
  <si>
    <t>#POPR</t>
  </si>
  <si>
    <t>Popis rozpočtu: 1 - Stavební část</t>
  </si>
  <si>
    <t>Rozpočet řeší malby jen na dotčených plochách rekonstrukcí - neřeší výmalbu celých prostor, započtená malba bílá!</t>
  </si>
  <si>
    <t>Rozpočet neřeší výměnu parapetů!</t>
  </si>
  <si>
    <t>Rozpočet neřeší prahy!</t>
  </si>
  <si>
    <t>Rekapitulace dílů</t>
  </si>
  <si>
    <t>Typ dílu</t>
  </si>
  <si>
    <t>02</t>
  </si>
  <si>
    <t>Ostatní práce</t>
  </si>
  <si>
    <t>Zemní práce</t>
  </si>
  <si>
    <t>3</t>
  </si>
  <si>
    <t>Svislé a kompletní konstrukce</t>
  </si>
  <si>
    <t>34</t>
  </si>
  <si>
    <t>Stěny a příčky</t>
  </si>
  <si>
    <t>4</t>
  </si>
  <si>
    <t>Vodorovné konstrukce</t>
  </si>
  <si>
    <t>5</t>
  </si>
  <si>
    <t>Komunikace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</si>
  <si>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</si>
  <si>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</si>
  <si>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</si>
  <si>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</si>
  <si>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</si>
  <si>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</si>
  <si>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</si>
  <si>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</si>
  <si>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</si>
  <si>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</si>
  <si>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</si>
  <si>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</si>
  <si>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</si>
  <si>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</si>
  <si>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725</t>
  </si>
  <si>
    <t>Zařizovací předměty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</si>
  <si>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</si>
  <si>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</si>
  <si>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</si>
  <si>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</si>
  <si>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</si>
  <si>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</si>
  <si>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</si>
  <si>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</si>
  <si>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</si>
  <si>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</si>
  <si>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</si>
  <si>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</si>
  <si>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</si>
  <si>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</si>
  <si>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</si>
  <si>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</si>
  <si>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</si>
  <si>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</si>
  <si>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</si>
  <si>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</si>
  <si>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</si>
  <si>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</si>
  <si>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</si>
  <si>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</si>
  <si>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</si>
  <si>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</si>
  <si>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</si>
  <si>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</si>
  <si>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</si>
  <si>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</si>
  <si>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</si>
  <si>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</si>
  <si>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</si>
  <si>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</si>
  <si>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</si>
  <si>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</si>
  <si>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</si>
  <si>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</si>
  <si>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</si>
  <si>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Nhod / MJ</t>
  </si>
  <si>
    <t>Nhod celk.</t>
  </si>
  <si>
    <t>Dodavatel</t>
  </si>
  <si>
    <t>Díl:</t>
  </si>
  <si>
    <t>DIL</t>
  </si>
  <si>
    <t>020001</t>
  </si>
  <si>
    <t>Protiprašné opatření - příčka SDK, fólie, dle potřeby</t>
  </si>
  <si>
    <t>m2</t>
  </si>
  <si>
    <t>Vlastní</t>
  </si>
  <si>
    <t>POL1_1</t>
  </si>
  <si>
    <t>020002</t>
  </si>
  <si>
    <t>Provizorní zakrývání rámu okna proti poškození při manipulaci se sutí a materiálem, dle potřeby</t>
  </si>
  <si>
    <t>soubor</t>
  </si>
  <si>
    <t>900      RT2</t>
  </si>
  <si>
    <t>HZS - stavební a přípravné práce, Práce v tarifní třídě 5</t>
  </si>
  <si>
    <t>h</t>
  </si>
  <si>
    <t>Prav.M</t>
  </si>
  <si>
    <t>RTS 19/ I</t>
  </si>
  <si>
    <t>POL10_8</t>
  </si>
  <si>
    <t>131201111R00</t>
  </si>
  <si>
    <t>Hloubení nezapaž. jam hor.3 do 100 m3, STROJNĚ</t>
  </si>
  <si>
    <t>m3</t>
  </si>
  <si>
    <t>POL1_</t>
  </si>
  <si>
    <t>131201119R00</t>
  </si>
  <si>
    <t>Příplatek za lepivost - hloubení nezap.jam do hor.3</t>
  </si>
  <si>
    <t>139601102R00</t>
  </si>
  <si>
    <t>Ruční výkop jam, rýh a šachet v hornině tř. 3</t>
  </si>
  <si>
    <t>151101102R00</t>
  </si>
  <si>
    <t>Pažení a rozepření stěn rýh - příložné - hl.do 4 m</t>
  </si>
  <si>
    <t>151101112R00</t>
  </si>
  <si>
    <t>Odstranění pažení stěn rýh - příložné - hl. do 4 m</t>
  </si>
  <si>
    <t>151101401R00</t>
  </si>
  <si>
    <t>Vzepření stěn pažení - příložné - hl. do 4 m</t>
  </si>
  <si>
    <t>151101411R00</t>
  </si>
  <si>
    <t>Odstranění vzepření stěn - příložné - hl. do 4 m</t>
  </si>
  <si>
    <t>162201102R00</t>
  </si>
  <si>
    <t>Vodorovné přemístění výkopku z hor.1-4 do 50 m</t>
  </si>
  <si>
    <t>162701105R00</t>
  </si>
  <si>
    <t>Vodorovné přemístění výkopku z hor.1-4 do 10000 m</t>
  </si>
  <si>
    <t>167101101R00</t>
  </si>
  <si>
    <t>Nakládání výkopku z hor.1-4 v množství do 100 m3</t>
  </si>
  <si>
    <t>171201101R00</t>
  </si>
  <si>
    <t>Uložení sypaniny do násypů nezhutněných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</si>
  <si>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</si>
  <si>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</si>
  <si>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</si>
  <si>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</si>
  <si>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183403153R00</t>
  </si>
  <si>
    <t>Obdělání půdy hrabáním, v rovině</t>
  </si>
  <si>
    <t>184802111R00</t>
  </si>
  <si>
    <t>Chem. odplevelení před založ. postřikem, v rovině</t>
  </si>
  <si>
    <t>184802611R00</t>
  </si>
  <si>
    <t>Chem. odplevel. po založ.,postřik naširoko, rovina</t>
  </si>
  <si>
    <t>185802113R00</t>
  </si>
  <si>
    <t>Hnojení umělým hnojivem v rovině</t>
  </si>
  <si>
    <t>t</t>
  </si>
  <si>
    <t>185803111R00</t>
  </si>
  <si>
    <t>Ošetření trávníku v rovině</t>
  </si>
  <si>
    <t>199000007R00</t>
  </si>
  <si>
    <t>Uložení zeminy na skládku, vč. poplatku za skládku - hor. 3</t>
  </si>
  <si>
    <t>215901101RT5</t>
  </si>
  <si>
    <t>Zhutnění podloží z hornin nesoudržných do 92% PS, vibrační deskou</t>
  </si>
  <si>
    <t>460620006RT1</t>
  </si>
  <si>
    <t>Osetí povrchu trávou, včetně dodávky osiva</t>
  </si>
  <si>
    <t>311231116R00</t>
  </si>
  <si>
    <t>Dozdívky cihelné z keramických bloků, CP</t>
  </si>
  <si>
    <t>346244351RT2</t>
  </si>
  <si>
    <t>Obezdívka WC a van do tl. 6,5 cm, s použitím suché maltové směsi</t>
  </si>
  <si>
    <t>346275113R00</t>
  </si>
  <si>
    <t>Přizdívky z desek Ytong tl. 100 mm</t>
  </si>
  <si>
    <t>342255028RT1</t>
  </si>
  <si>
    <t>Příčky z desek Ytong tl. 15 cm, desky P 2 - 500, 599 x 249 x 150 mm</t>
  </si>
  <si>
    <t>342668111R00</t>
  </si>
  <si>
    <t>Těsnění styku příčky se stáv. konstrukcí PU pěnou</t>
  </si>
  <si>
    <t>m</t>
  </si>
  <si>
    <t>342948111R00</t>
  </si>
  <si>
    <t>Ukotvení příček k cihel.konstr. kotvami na hmožd.</t>
  </si>
  <si>
    <t>342266111RU7</t>
  </si>
  <si>
    <t>Obklad stěn sádrokartonem na ocelovou konstrukci, vytvoření kastlíku kolem potrubí dle PD, desky standard tl. 12,5 mm, bez izolace</t>
  </si>
  <si>
    <t>411321515R00</t>
  </si>
  <si>
    <t>Stropy deskové ze železobetonu C 30/37</t>
  </si>
  <si>
    <t>411351101R00</t>
  </si>
  <si>
    <t>Bednění stropů deskových, bednění vlastní -zřízení</t>
  </si>
  <si>
    <t>411351102R00</t>
  </si>
  <si>
    <t>Bednění stropů deskových, vlastní - odstranění</t>
  </si>
  <si>
    <t>411354173R00</t>
  </si>
  <si>
    <t>Podpěrná konstr. stropů do 12 kPa - zřízení</t>
  </si>
  <si>
    <t>411354174R00</t>
  </si>
  <si>
    <t>Podpěrná konstr. stropů do 12 kPa - odstranění</t>
  </si>
  <si>
    <t>411361821R00</t>
  </si>
  <si>
    <t>Výztuž stropů z betonářské oceli 10505(R)</t>
  </si>
  <si>
    <t>342267113RT4</t>
  </si>
  <si>
    <t>Obklad kastlíku sádrokartonem do 0,5/0,5m, desky protipožární impreg. tl. 12,5 mm</t>
  </si>
  <si>
    <t>767586101RT1</t>
  </si>
  <si>
    <t>Nosný rošt podhledu Armstrong, Prelude 24, modul 60 x 60 cm (kazety)</t>
  </si>
  <si>
    <t>767586201RT4</t>
  </si>
  <si>
    <t>Podhled minerální Armstrong, hrana Board , kazety Plain, tl. 15 mm</t>
  </si>
  <si>
    <t>564752111R00</t>
  </si>
  <si>
    <t>Podklad z kam.drceného 32-63 s výplň.kamen. 15 cm</t>
  </si>
  <si>
    <t>564831111R00</t>
  </si>
  <si>
    <t>Podklad ze štěrkodrti po zhutnění tloušťky 10 cm</t>
  </si>
  <si>
    <t>596215040R00</t>
  </si>
  <si>
    <t>Kladení zámkové dlažby tl. 8 cm do drtě tl. 4 cm, 90% původní, 10% doplnění nové</t>
  </si>
  <si>
    <t>592452655R</t>
  </si>
  <si>
    <t>Dlažba betonová tl. 8cm, dle stávající, povrch STANDARD</t>
  </si>
  <si>
    <t>SPCM</t>
  </si>
  <si>
    <t>POL3_</t>
  </si>
  <si>
    <t>602012142RT1</t>
  </si>
  <si>
    <t>Štuk vnitřní i vnější Hasit 160 ručn, tloušťka vrstvy 2 mm</t>
  </si>
  <si>
    <t>602011191R00</t>
  </si>
  <si>
    <t>Podkladní nátěr pod štukové omítky</t>
  </si>
  <si>
    <t>610991111R00</t>
  </si>
  <si>
    <t>Zakrývání výplní vnitřních otvorů</t>
  </si>
  <si>
    <t>611421321R00</t>
  </si>
  <si>
    <t>Oprava váp.omítek stropů do 30% plochy - hladkých</t>
  </si>
  <si>
    <t>611421331R00</t>
  </si>
  <si>
    <t>Oprava váp.omítek stropů do 30% plochy - štukových</t>
  </si>
  <si>
    <t>612409991R00</t>
  </si>
  <si>
    <t>Začištění omítek kolem oken,dveří apod.</t>
  </si>
  <si>
    <t>612421615R00</t>
  </si>
  <si>
    <t>Omítka vnitřní zdiva, MVC, hrubá zatřená</t>
  </si>
  <si>
    <t>612421637R00</t>
  </si>
  <si>
    <t>Omítka vnitřní zdiva, MVC, štuková</t>
  </si>
  <si>
    <t>612421311R00</t>
  </si>
  <si>
    <t>Oprava vápen.omítek stěn do 30 % pl. - hrubých</t>
  </si>
  <si>
    <t>612421331R00</t>
  </si>
  <si>
    <t>Oprava vápen.omítek stěn do 30 % pl. - štukových</t>
  </si>
  <si>
    <t>612481211RT2</t>
  </si>
  <si>
    <t>Montáž výztužné sítě (perlinky) do stěrky-stěny, včetně výztužné sítě a stěrkového tmelu Baumit</t>
  </si>
  <si>
    <t>310235241R00</t>
  </si>
  <si>
    <t>Zazdění otvorů pl.0,0225 m2 maltou, tl. do 30 cm</t>
  </si>
  <si>
    <t>kus</t>
  </si>
  <si>
    <t>612403386R00</t>
  </si>
  <si>
    <t>Hrubá výplň rýh ve stěnách do 10x10cm maltou z SMS</t>
  </si>
  <si>
    <t>612403388R00</t>
  </si>
  <si>
    <t>Hrubá výplň rýh ve stěnách do 15x15cm maltou z SMS</t>
  </si>
  <si>
    <t>631571003R00</t>
  </si>
  <si>
    <t>Násyp ze štěrkopísku 16 - 32,  zpevňující</t>
  </si>
  <si>
    <t>631312141R00</t>
  </si>
  <si>
    <t>Doplnění rýh betonem v dosavadních mazaninách, celá skladba (hydroizolace, tepelná izolace)</t>
  </si>
  <si>
    <t>941941041R00</t>
  </si>
  <si>
    <t>Montáž lešení leh.řad.s podlahami,š.1,2 m, H 10 m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</si>
  <si>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</si>
  <si>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</si>
  <si>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</si>
  <si>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</si>
  <si>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941955001R00</t>
  </si>
  <si>
    <t>Lešení lehké pomocné, výška podlahy do 1,2 m</t>
  </si>
  <si>
    <t>952901411R00</t>
  </si>
  <si>
    <t>Vyčištění ostatních objektů</t>
  </si>
  <si>
    <t>113106231R00</t>
  </si>
  <si>
    <t>Rozebrání dlažeb ze zámkové dlažby v kamenivu, očištění uložení na palety, zpětné použití</t>
  </si>
  <si>
    <t>113107325R00</t>
  </si>
  <si>
    <t>Odstranění podkladu pl. 50 m2,kam.těžené do tl.25 cm</t>
  </si>
  <si>
    <t>962032231R00</t>
  </si>
  <si>
    <t>Bourání zdiva z cihel pálených na MVC</t>
  </si>
  <si>
    <t>962052211R00</t>
  </si>
  <si>
    <t>Bourání zdiva železobetonového nadzákladového</t>
  </si>
  <si>
    <t>962086111R00</t>
  </si>
  <si>
    <t>Bourání příček z plynosilik. a pórobetonu tl.15 cm</t>
  </si>
  <si>
    <t>963051113R00</t>
  </si>
  <si>
    <t>Bourání ŽB stropů deskových tl. nad 8 cm</t>
  </si>
  <si>
    <t>965042141RT4</t>
  </si>
  <si>
    <t>Bourání mazanin betonových tl. 10 cm, nad 4 m2, pneumat. kladivo, tl. mazaniny 8 - 10 cm</t>
  </si>
  <si>
    <t>965082922R00</t>
  </si>
  <si>
    <t>Odstranění násypu tl. do 10 cm, plocha do 2 m2</t>
  </si>
  <si>
    <t>968072455R00</t>
  </si>
  <si>
    <t>Vybourání kovových dveřních zárubní pl. do 2 m2</t>
  </si>
  <si>
    <t>725110814R00</t>
  </si>
  <si>
    <t>Demontáž klozetů s nádržkou</t>
  </si>
  <si>
    <t>725122813R00</t>
  </si>
  <si>
    <t>Demontáž pisoáru</t>
  </si>
  <si>
    <t>725210821R00</t>
  </si>
  <si>
    <t>Demontáž umyvadel, vč. baterie</t>
  </si>
  <si>
    <t>725240812R00</t>
  </si>
  <si>
    <t>Demontáž sprchových mís bez výtokových armatur, vč. baterie</t>
  </si>
  <si>
    <t>725320822R00</t>
  </si>
  <si>
    <t>Demontáž dřezů dvojitých v kuchyň.sestavách, vč. skříňky</t>
  </si>
  <si>
    <t>725330820R00</t>
  </si>
  <si>
    <t>Demontáž výlevky, vč. baterie</t>
  </si>
  <si>
    <t>767134801R00</t>
  </si>
  <si>
    <t>Demontáž stěny z ocelové kce, výplně pletivo</t>
  </si>
  <si>
    <t>767581801R00</t>
  </si>
  <si>
    <t>Demontáž podhledů - kazet s roštem</t>
  </si>
  <si>
    <t>776511820R00</t>
  </si>
  <si>
    <t>Odstranění PVC a koberců lepených s podložkou, vč. soklu</t>
  </si>
  <si>
    <t>784402802R00</t>
  </si>
  <si>
    <t>Odstranění malby oškrábáním v místnosti H do 5 m</t>
  </si>
  <si>
    <t>POL1_7</t>
  </si>
  <si>
    <t>960001</t>
  </si>
  <si>
    <t>Ostatní pomocné demontážní a bourací práce, nezměřitelné, dle skutečnosti</t>
  </si>
  <si>
    <t>hod</t>
  </si>
  <si>
    <t>960002</t>
  </si>
  <si>
    <t>Demontáž ostatních prvků a konstrukcí - informační cedule, držáky, nástěnky, aj.</t>
  </si>
  <si>
    <t>960003</t>
  </si>
  <si>
    <t>Demontáž stávajícího zábradlí okna, šroubované, zpětné použití, rozsah dle PD</t>
  </si>
  <si>
    <t>960004</t>
  </si>
  <si>
    <t>Demontáž dělících sanitárních stěn lamino s dveřmi</t>
  </si>
  <si>
    <t>965081713R00</t>
  </si>
  <si>
    <t>Bourání dlaždic keramických tl. 1 cm, nad 1 m2</t>
  </si>
  <si>
    <t>POL1_0</t>
  </si>
  <si>
    <t>968061125R00</t>
  </si>
  <si>
    <t>Vyvěšení dřevěných dveřních křídel pl. do 2 m2</t>
  </si>
  <si>
    <t>971033351R00</t>
  </si>
  <si>
    <t>Vybourání otv. zeď cihel. do pl.0,09 m2, do tl.30cm, MVC</t>
  </si>
  <si>
    <t>974031153R00</t>
  </si>
  <si>
    <t>Vysekání rýh ve zdi cihelné 10 x 10 cm</t>
  </si>
  <si>
    <t>974031154R00</t>
  </si>
  <si>
    <t>Vysekání rýh ve zdi cihelné 15 x 15 cm</t>
  </si>
  <si>
    <t>978013191R00</t>
  </si>
  <si>
    <t>Otlučení omítek vnitřních stěn v rozsahu do 100 %</t>
  </si>
  <si>
    <t>978059531R00</t>
  </si>
  <si>
    <t>Odsekání vnitřních obkladů stěn nad 2 m2</t>
  </si>
  <si>
    <t>998011003R00</t>
  </si>
  <si>
    <t>Přesun hmot pro budovy zděné výšky do 24 m</t>
  </si>
  <si>
    <t>POL7_1</t>
  </si>
  <si>
    <t>711212002RT1</t>
  </si>
  <si>
    <t>Hydroizolační povlak - nátěr nebo stěrka, Aquafin 2K (fa Schömburg),proti vlhkosti, tl. 2mm</t>
  </si>
  <si>
    <t>711212601RT1</t>
  </si>
  <si>
    <t>Těsnicí pás do spoje podlaha - stěna, Aso Dichtband-2000-S š. 120 mm (fa Schomburg)</t>
  </si>
  <si>
    <t>998711202R00</t>
  </si>
  <si>
    <t>Přesun hmot pro izolace proti vodě, výšky do 24 m</t>
  </si>
  <si>
    <t>POL7_</t>
  </si>
  <si>
    <t>725314290R00</t>
  </si>
  <si>
    <t>Montáž dřezu v kuchyňské sestavě, skříňka a dřez původní</t>
  </si>
  <si>
    <t>766661112R00</t>
  </si>
  <si>
    <t>Montáž dveří do zárubně,otevíravých 1kř.do 0,8 m</t>
  </si>
  <si>
    <t>766665921R00</t>
  </si>
  <si>
    <t>Zakování dveří 1křídlých kompletizovaných</t>
  </si>
  <si>
    <t>766670021R00</t>
  </si>
  <si>
    <t>Montáž kliky a štítku</t>
  </si>
  <si>
    <t>766001</t>
  </si>
  <si>
    <t>Kování dveřní, dle PD</t>
  </si>
  <si>
    <t>766002</t>
  </si>
  <si>
    <t>Dveře plné 600x1970mm, CPL, jednokřídlé, dle PD</t>
  </si>
  <si>
    <t>766003</t>
  </si>
  <si>
    <t>Dveře plné 800x1970mm, CPL, jednokřídlé, dle PD</t>
  </si>
  <si>
    <t>766004</t>
  </si>
  <si>
    <t>Provedení dělících sanitárních stěn s dveřmi, dle PD</t>
  </si>
  <si>
    <t>998766203R00</t>
  </si>
  <si>
    <t>Přesun hmot pro truhlářské konstr., výšky do 24 m</t>
  </si>
  <si>
    <t>767001</t>
  </si>
  <si>
    <t>Zpětná montáž vnějšího zábradlí okna, šroubováno, nový nátěr, rozsah dle PD</t>
  </si>
  <si>
    <t>771101210RT1</t>
  </si>
  <si>
    <t>Penetrace podkladu pod dlažby, penetrační nátěr</t>
  </si>
  <si>
    <t>771445014RT1</t>
  </si>
  <si>
    <t>Obklad soklíků hutných, rovných,tmel,v.do 100 mm, lepidlo, spár.hm.</t>
  </si>
  <si>
    <t>771479001R00</t>
  </si>
  <si>
    <t>Řezání dlaždic keramických pro soklíky</t>
  </si>
  <si>
    <t>771575109RT1</t>
  </si>
  <si>
    <t>Montáž podlah keram.,hladké, tmel, 30x30 cm</t>
  </si>
  <si>
    <t>771579795R00</t>
  </si>
  <si>
    <t>Příplatek za spárování vodotěsnou hmotou - plošně</t>
  </si>
  <si>
    <t>24551347.AR</t>
  </si>
  <si>
    <t>Nátěr penetrační - koncentrát</t>
  </si>
  <si>
    <t>l</t>
  </si>
  <si>
    <t>597642031R</t>
  </si>
  <si>
    <t>Dlažba keramická 300x300x9 mm</t>
  </si>
  <si>
    <t>998771203R00</t>
  </si>
  <si>
    <t>Přesun hmot pro podlahy z dlaždic, výšky do 24 m</t>
  </si>
  <si>
    <t>776101115R00</t>
  </si>
  <si>
    <t>Vyrovnání podkladů samonivelační hmotou, tl. 3 mm</t>
  </si>
  <si>
    <t>776101121R00</t>
  </si>
  <si>
    <t>Provedení penetrace podkladu, kritický můstek</t>
  </si>
  <si>
    <t>776411000R00</t>
  </si>
  <si>
    <t>Lepení podlahových soklíků, materiál ve specifikaci</t>
  </si>
  <si>
    <t>776521100R00</t>
  </si>
  <si>
    <t>Lepení povlakových podlah z pásů vinylových, PVC, materiál ve specifikaci</t>
  </si>
  <si>
    <t>776001</t>
  </si>
  <si>
    <t>Vinyl, PVC, dle PD</t>
  </si>
  <si>
    <t>POL3_1</t>
  </si>
  <si>
    <t>776002</t>
  </si>
  <si>
    <t>Sokl výška 50 mm, barevné upřesnění dle PD</t>
  </si>
  <si>
    <t>998776203R00</t>
  </si>
  <si>
    <t>Přesun hmot pro podlahy povlakové, výšky do 24 m</t>
  </si>
  <si>
    <t>781101210RT1</t>
  </si>
  <si>
    <t>Penetrace podkladu pod obklady, penetrační nátěr</t>
  </si>
  <si>
    <t>781419707RT1</t>
  </si>
  <si>
    <t>Příplatek za spárovací vodotěsnou hmotu - podélně, univerzální silikon</t>
  </si>
  <si>
    <t>781475120R00</t>
  </si>
  <si>
    <t>Obklad vnitřní stěn keramický, do tmele, 30x60 cm</t>
  </si>
  <si>
    <t>781479705R00</t>
  </si>
  <si>
    <t>Přípl.za spárovací hmotu - plošně</t>
  </si>
  <si>
    <t>24551347.AA</t>
  </si>
  <si>
    <t>597813746R</t>
  </si>
  <si>
    <t>Obkládačka 30x60 šedá mat</t>
  </si>
  <si>
    <t>998781203R00</t>
  </si>
  <si>
    <t>Přesun hmot pro obklady keramické, výšky do 24 m</t>
  </si>
  <si>
    <t>783124620R00</t>
  </si>
  <si>
    <t>Nátěr syntetický ocelových konstrukcí, oškrábání, začištění povrchu</t>
  </si>
  <si>
    <t>784191201R00</t>
  </si>
  <si>
    <t>Penetrace podkladu hloubková 1x</t>
  </si>
  <si>
    <t>784195312R00</t>
  </si>
  <si>
    <t>Malba, bílá, bez penetrace, 2 x</t>
  </si>
  <si>
    <t>979087112R00</t>
  </si>
  <si>
    <t>Nakládání suti na dopravní prostředky</t>
  </si>
  <si>
    <t>POL8_</t>
  </si>
  <si>
    <t>979011311RT1</t>
  </si>
  <si>
    <t>Svislá doprava suti a vybouraných hmot shozem, s naložením do shozu</t>
  </si>
  <si>
    <t>979082121R00</t>
  </si>
  <si>
    <t>Příplatek k vnitrost. dopravě suti za dalších 5 m</t>
  </si>
  <si>
    <t>979990107R00</t>
  </si>
  <si>
    <t>Poplatek za skládku suti - směs betonu,cihel,dřeva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</si>
  <si>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</si>
  <si>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</si>
  <si>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</si>
  <si>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</si>
  <si>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</si>
  <si>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</si>
  <si>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SUM</t>
  </si>
  <si>
    <t>Cenová soustava</t>
  </si>
  <si>
    <t>005121011R</t>
  </si>
  <si>
    <t>Vybudování zařízení staveniště pro JKSO 801 až 803</t>
  </si>
  <si>
    <t>Soubor</t>
  </si>
  <si>
    <t>Vybudování zpevněných ploch pro skladování materiálu, doprava a osazení kontejnerů pro skladování.</t>
  </si>
  <si>
    <t>Sejmutí ornice, hrubá úprava terénu a zpevnění ploch pro osazení objektů sociálního zařízení staveniště a kanceláří stavby.</t>
  </si>
  <si>
    <t>Doprava a osazení mobilních buněk sociálního zařízení – umývárny, toalety, šatny.</t>
  </si>
  <si>
    <t>Doprava a osazení dočasného oplocení staveniště.</t>
  </si>
  <si>
    <t>Doprava a osazení kanceláří stavby a technického dozoru.</t>
  </si>
  <si>
    <t>Zřízení vnitrostaveništního rozvodu energie do 5 kV od připojení na hlavní přívod na staveništi včetně rozvaděčů pro připojení přenosných zásuvkových skříní, obecné osvětlení staveniště (včetně stožárů a osvětlovacích těles).</t>
  </si>
  <si>
    <t>Zřízení přípojky elektrické energie a vody do vzdálenosti 1 km od obvodu staveniště. Náhradní zdroj elektrické energie.</t>
  </si>
  <si>
    <t>005121021R</t>
  </si>
  <si>
    <t>Provoz zařízení staveniště pro JKSO 801 až 803</t>
  </si>
  <si>
    <t>Opotřebení nebo pronájem skladovacích kontejnerů.</t>
  </si>
  <si>
    <t>Opotřebení a údržba nebo pronájem sociálního zařízení – umývárny, toalety, šatny. Opotřebení nebo pronájem dočasného oplocení staveniště.</t>
  </si>
  <si>
    <t>Opotřebení nebo pronájem kanceláří stavby a technického dozoru.</t>
  </si>
  <si>
    <t>Spotřeba vody a elektrické energie pro potřebu sociálních zařízení a kanceláří stavby. Pronájem, opotřebení a spotřeba pohonných hmot náhradního zdroje elektrické energie.</t>
  </si>
  <si>
    <t>Úklid v prostorách sociálního zařízení a kanceláří stavby.</t>
  </si>
  <si>
    <t>005121031R</t>
  </si>
  <si>
    <t>Odstranění zařízení staveniště pro JKSO 801 až 803</t>
  </si>
  <si>
    <t>Odvoz kontejnerů pro skladování a uvedení zpevněných ploch pro skladování do původního stavu.</t>
  </si>
  <si>
    <t>Uvedení zpevněných ploch pro objekty sociálního zařízení staveniště a kanceláří stavby do původního stavu. Případné ohumusování.</t>
  </si>
  <si>
    <t>Odvoz mobilních buněk sociálního zařízení, nebo uvedení do původního stavu prostor pronajatých.</t>
  </si>
  <si>
    <t>Odvoz dočasného oplocení staveniště.</t>
  </si>
  <si>
    <t>Odvoz mobilních kanceláří stavby a technického dozoru, nebo uvedení do původního stavu prostor pronajatých.</t>
  </si>
  <si>
    <t>Zrušení vnitrostaveništního rozvodu energie včetně rozvaděčů a osvětlení staveniště</t>
  </si>
  <si>
    <t>Zrušení přípojky elektrické energie a vody.</t>
  </si>
  <si>
    <t>005211010R</t>
  </si>
  <si>
    <t>Předání a převzetí staveniště</t>
  </si>
  <si>
    <t>Náklady spojené s účastí zhotovitele na předání a převzetí staveniště.</t>
  </si>
  <si>
    <t>005211020R</t>
  </si>
  <si>
    <t>Vytýčení a ochrana stávajících inženýrských sítí na staveništi</t>
  </si>
  <si>
    <t>Náklady na přezkoumání podkladů objednatele o stavu inženýrských sítí probíhajících staveništěm nebo dotčenými stavbou i mimo území staveniště, provedení vytýčení jejich skutečné trasy a provedení ochranných opatření pro zabezpečení stávajících inženýrských sítí.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</si>
  <si>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</si>
  <si>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</si>
  <si>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</si>
  <si>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</si>
  <si>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</si>
  <si>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ve dvou listinných vyhotoveních a jednom digitálním vyhotovení na datovém nosiči CD-Rom (textová část ve formátu DOC a PDF,  výkresová část ve formátu DWG a PDF)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</si>
  <si>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</si>
  <si>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</si>
  <si>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</si>
  <si>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005261021R</t>
  </si>
  <si>
    <t>Bankovní záruky za řádné provedení díla</t>
  </si>
  <si>
    <t>Náklady zhotovitele spojené se zabezpečením a poskytnutím zajišťovacích bankovních záruk za řádné provedení díla, jak je zadavatel požaduje v obchodních podmínkách.</t>
  </si>
  <si>
    <t>005261022R</t>
  </si>
  <si>
    <t>Bankovní záruky za splnění záručních podmínek</t>
  </si>
  <si>
    <t>Náklady zhotovitele spojené se zabezpečením a poskytnutím zajišťovacích bankovních záruk za splnění záručních podmínek, jak je zadavatel požaduje v obchodních podmínkách.</t>
  </si>
  <si>
    <t>005281010R</t>
  </si>
  <si>
    <t>Propagace</t>
  </si>
  <si>
    <t>Dodávka a montáž celobarevného informačního panelu k označení staveniště, materiál pro venkovní prostředí, velikost cca 1 x 1,5 m, textový obsah dle upřesní zadavatel před zahájením realizace stavby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</si>
  <si>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</si>
  <si>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</si>
  <si>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</si>
  <si>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 xml:space="preserve">Pardubický kraj </t>
  </si>
  <si>
    <t>Komenského náměstí 125</t>
  </si>
  <si>
    <t>CZ70892822</t>
  </si>
  <si>
    <t>53002</t>
  </si>
  <si>
    <t>M24</t>
  </si>
  <si>
    <t>Vzduchotechnika</t>
  </si>
  <si>
    <t>240001</t>
  </si>
  <si>
    <t>Dodávka ventilátor, hlavice, klapka, tal. Ventily</t>
  </si>
  <si>
    <t>Stěnové mřížky 800x150</t>
  </si>
  <si>
    <t>Potrubí a průchodky</t>
  </si>
  <si>
    <t>Spojovací, těsnící a kotevní materiál</t>
  </si>
  <si>
    <t>Tepelné izolace pouze odbočky s kondenzátem</t>
  </si>
  <si>
    <t>Doprava a dopravné</t>
  </si>
  <si>
    <t>Střešní hlavice</t>
  </si>
  <si>
    <t>Stavební a demoliční přípomoce</t>
  </si>
  <si>
    <t>240002</t>
  </si>
  <si>
    <t>240003</t>
  </si>
  <si>
    <t>240004</t>
  </si>
  <si>
    <t>240005</t>
  </si>
  <si>
    <t>240006</t>
  </si>
  <si>
    <t>240007</t>
  </si>
  <si>
    <t>240008</t>
  </si>
  <si>
    <t>240009</t>
  </si>
  <si>
    <t>240010</t>
  </si>
  <si>
    <t>240011</t>
  </si>
  <si>
    <t>240012</t>
  </si>
  <si>
    <t>240013</t>
  </si>
  <si>
    <t>240014</t>
  </si>
  <si>
    <t>240015</t>
  </si>
  <si>
    <t>240016</t>
  </si>
  <si>
    <t>240017</t>
  </si>
  <si>
    <t>240018</t>
  </si>
  <si>
    <t>240019</t>
  </si>
  <si>
    <t>240020</t>
  </si>
  <si>
    <t>240021</t>
  </si>
  <si>
    <t>240022</t>
  </si>
  <si>
    <t>240023</t>
  </si>
  <si>
    <t>240024</t>
  </si>
  <si>
    <t>240025</t>
  </si>
  <si>
    <t>240026</t>
  </si>
  <si>
    <t>240027</t>
  </si>
  <si>
    <t>240028</t>
  </si>
  <si>
    <t>240029</t>
  </si>
  <si>
    <t>240030</t>
  </si>
  <si>
    <t>240031</t>
  </si>
  <si>
    <t>240032</t>
  </si>
  <si>
    <t>240033</t>
  </si>
  <si>
    <t>240034</t>
  </si>
  <si>
    <t>240035</t>
  </si>
  <si>
    <t>240036</t>
  </si>
  <si>
    <t>240037</t>
  </si>
  <si>
    <t>240038</t>
  </si>
  <si>
    <t>240039</t>
  </si>
  <si>
    <t>240040</t>
  </si>
  <si>
    <t>240041</t>
  </si>
  <si>
    <t>240042</t>
  </si>
  <si>
    <t>240043</t>
  </si>
  <si>
    <t>240044</t>
  </si>
  <si>
    <t>240045</t>
  </si>
  <si>
    <t>240046</t>
  </si>
  <si>
    <t>240047</t>
  </si>
  <si>
    <t>240048</t>
  </si>
  <si>
    <t>240049</t>
  </si>
  <si>
    <t>240050</t>
  </si>
  <si>
    <t>240051</t>
  </si>
  <si>
    <t>240052</t>
  </si>
  <si>
    <t>240053</t>
  </si>
  <si>
    <t>240054</t>
  </si>
  <si>
    <t>240055</t>
  </si>
  <si>
    <t>240056</t>
  </si>
  <si>
    <t>240057</t>
  </si>
  <si>
    <t>240058</t>
  </si>
  <si>
    <t>240059</t>
  </si>
  <si>
    <t>240060</t>
  </si>
  <si>
    <t>240061</t>
  </si>
  <si>
    <t>240062</t>
  </si>
  <si>
    <t>240063</t>
  </si>
  <si>
    <t>240064</t>
  </si>
  <si>
    <t>240065</t>
  </si>
  <si>
    <t>240066</t>
  </si>
  <si>
    <t>240067</t>
  </si>
  <si>
    <t>240068</t>
  </si>
  <si>
    <t>240069</t>
  </si>
  <si>
    <t>240070</t>
  </si>
  <si>
    <t>240071</t>
  </si>
  <si>
    <t>240072</t>
  </si>
  <si>
    <t>240073</t>
  </si>
  <si>
    <t>svítidlo vestavné - LED PANEL, 600 x 600 mm, 45 W</t>
  </si>
  <si>
    <t>kabel CYKY 3 C x 1,5</t>
  </si>
  <si>
    <t>ks</t>
  </si>
  <si>
    <t>svítidlo DOWNLIGHT 24 W, přisazené</t>
  </si>
  <si>
    <t>spínač jednopólový 10 A/230 V, řazení 1</t>
  </si>
  <si>
    <t>krabice přístrojová KP 68</t>
  </si>
  <si>
    <t>krabice odbočná KO 68 s víčkem</t>
  </si>
  <si>
    <t>kabel CYKY-O 3 x 1,5</t>
  </si>
  <si>
    <t>drobný montážní a spojovací materiál</t>
  </si>
  <si>
    <t>kabel CYKY 5 C x 1,5</t>
  </si>
  <si>
    <t>axiální ventilátor pr. 150 mm, 230 V, 50 Hz</t>
  </si>
  <si>
    <t>kabel CYKY 3 C x 2,5</t>
  </si>
  <si>
    <t>osoušeč rukou 230 V, nástěnný</t>
  </si>
  <si>
    <t>vodič CY 6 mm, zelenožlutý</t>
  </si>
  <si>
    <t>plastová rozvodnice na omítku, 36 modulů, IP 40</t>
  </si>
  <si>
    <t>vypínač na DIN lištu 32 A/3 pólový</t>
  </si>
  <si>
    <t>proudový chránič 25 A/4p/0,03 A</t>
  </si>
  <si>
    <t>jistič 10 A/1 pólový</t>
  </si>
  <si>
    <t>jistič 16 A/1 pólový</t>
  </si>
  <si>
    <t>kabel CYKY 5 C x 4</t>
  </si>
  <si>
    <t>240074</t>
  </si>
  <si>
    <t>240075</t>
  </si>
  <si>
    <t>240076</t>
  </si>
  <si>
    <t>240077</t>
  </si>
  <si>
    <t>240078</t>
  </si>
  <si>
    <t>240079</t>
  </si>
  <si>
    <t>240080</t>
  </si>
  <si>
    <t>240081</t>
  </si>
  <si>
    <t>240082</t>
  </si>
  <si>
    <t>240083</t>
  </si>
  <si>
    <t>240084</t>
  </si>
  <si>
    <t>240085</t>
  </si>
  <si>
    <t>240086</t>
  </si>
  <si>
    <t>240087</t>
  </si>
  <si>
    <t>240088</t>
  </si>
  <si>
    <t>240089</t>
  </si>
  <si>
    <t>240090</t>
  </si>
  <si>
    <t>spínač jednopólový, 10 A, 250 V, řazení 1</t>
  </si>
  <si>
    <t>přepínač střídavý, 10 A, 250 V, řazení 6</t>
  </si>
  <si>
    <t>zásuvka 16 A, 250 V</t>
  </si>
  <si>
    <t>kabel CYKY -O - 3 x 1,5</t>
  </si>
  <si>
    <t>jistič 6 A/1 pólový</t>
  </si>
  <si>
    <t>ventilátor stropní, 230 V</t>
  </si>
  <si>
    <t>Revize</t>
  </si>
  <si>
    <t>Elektroinstalace</t>
  </si>
  <si>
    <t>M21</t>
  </si>
  <si>
    <t>720</t>
  </si>
  <si>
    <t>Rekapitulace</t>
  </si>
  <si>
    <t>2</t>
  </si>
  <si>
    <t>Zdravotechnické instalace - areálové rozvody kanalizace</t>
  </si>
  <si>
    <t>Kanalizace venkovní - splašková</t>
  </si>
  <si>
    <t>Revizní kanalizační šachta betonová průměr 600mm</t>
  </si>
  <si>
    <t>Kruhový litinový poklop D12</t>
  </si>
  <si>
    <t>Kanalizační potrubí a tvarovky KG - systém</t>
  </si>
  <si>
    <t>200 - SN16</t>
  </si>
  <si>
    <t>bm</t>
  </si>
  <si>
    <t>150 - SN12</t>
  </si>
  <si>
    <t>Napojení na stávající splaškovou kanalizaci</t>
  </si>
  <si>
    <t xml:space="preserve">Pomocný a spojovací materiál (redukce, kolena odbočky) </t>
  </si>
  <si>
    <t>Zkouška těsnosti</t>
  </si>
  <si>
    <t xml:space="preserve"> </t>
  </si>
  <si>
    <t>Odstranění stávající zámkové dlažby</t>
  </si>
  <si>
    <t>Hloubení nepažených rýh š. do 1500 mm</t>
  </si>
  <si>
    <t>Ruční výkop jam, rýh a šachet, v hornině tř.2</t>
  </si>
  <si>
    <t>Zřízení příložného pažení a rozpěrných rýh hl. do 2m + osdtrnění</t>
  </si>
  <si>
    <t>Nakládání výkopu na skládku (vytl. Kubatura) tř.3</t>
  </si>
  <si>
    <t>Vodorovné přemístění výkopu do 5000 m</t>
  </si>
  <si>
    <t>Uložení výkopu na skládku + poplatek</t>
  </si>
  <si>
    <t>Zásyp jam se zhutnění</t>
  </si>
  <si>
    <t>Ložení a obsyp potrubí pískem</t>
  </si>
  <si>
    <t xml:space="preserve">Podkladní beton pod šachty a čerpací šachtu </t>
  </si>
  <si>
    <t>Položení výstražné folie PE</t>
  </si>
  <si>
    <t>Geodetické zaměření (el. DWG + 3. paré dokumentace)</t>
  </si>
  <si>
    <t>Vytýčení veškerých podzemních inž. Sítí</t>
  </si>
  <si>
    <t>Čerpání vodyna dopravní výšku do 10m, průměrný přítok do 1000 l/min.</t>
  </si>
  <si>
    <t>hod.</t>
  </si>
  <si>
    <t>Zdravotechnické instalace - škola</t>
  </si>
  <si>
    <t>101</t>
  </si>
  <si>
    <t>ZAŘIZOVACÍ PŘEDMĚTY</t>
  </si>
  <si>
    <t>Umyvadlo keramické připevněné na stěnu šrouby bílé bez krytu na sifon 550 mm</t>
  </si>
  <si>
    <t xml:space="preserve">Kryt na sifon  bílý </t>
  </si>
  <si>
    <t>Instalační sada pro umyvadlo</t>
  </si>
  <si>
    <t>WC kombi, boční napouštění, bílé</t>
  </si>
  <si>
    <t>Sedátko tvrzené antibakteriální</t>
  </si>
  <si>
    <t>Podomítkový modul pro závěsné WC - samonosný rám (uchycení do podlahy), pro zabudování do vyzdívky předstěnové konstrukce</t>
  </si>
  <si>
    <t>Klozet závěsný + sedátko tvrzené antibakteriální</t>
  </si>
  <si>
    <t>Ovládací tlačítko - dvounožstevní</t>
  </si>
  <si>
    <t>Bidet závěsný, bílý</t>
  </si>
  <si>
    <t>Rohový ventil</t>
  </si>
  <si>
    <t xml:space="preserve">Baterie umyvadlové stojánkové pákové bez výpusti </t>
  </si>
  <si>
    <t xml:space="preserve">Baterie stojánková  dřezová s horním výtokem </t>
  </si>
  <si>
    <t>Výlevka bez výtokových armatur keramická se sklopnou plastovou mřížkou 425 mm</t>
  </si>
  <si>
    <t xml:space="preserve">Baterie pro výlevku nástěnné pákové ozteč 150mm s otáčivým ústím </t>
  </si>
  <si>
    <t>Sprchovací nádrž pro výlevku - trojkomplet</t>
  </si>
  <si>
    <t>Pisoárový záchodek automatický s radarovým senzorem</t>
  </si>
  <si>
    <t>Vtoková armatura pro pisoár</t>
  </si>
  <si>
    <t>El. Ovládání bidetů</t>
  </si>
  <si>
    <t>Nerezový dřez - dle výběru incestora</t>
  </si>
  <si>
    <t>Celkem za</t>
  </si>
  <si>
    <t>101 Zařizovací předměty</t>
  </si>
  <si>
    <t>102</t>
  </si>
  <si>
    <t>Vnitřní rozvod vody</t>
  </si>
  <si>
    <t>PPR porubí pro rozvody pitné a teplé vody PN16 - 95C</t>
  </si>
  <si>
    <t xml:space="preserve">Potrubí z PE, D 75 PN 16 </t>
  </si>
  <si>
    <t xml:space="preserve">Potrubí z PE, D 63 PN 16 </t>
  </si>
  <si>
    <t xml:space="preserve">Potrubí z PE, D 50 PN 16 </t>
  </si>
  <si>
    <t xml:space="preserve">Potrubí z PE, D 40 PN 16 </t>
  </si>
  <si>
    <t xml:space="preserve">Potrubí z PE, D 32 PN 16 </t>
  </si>
  <si>
    <t xml:space="preserve">Potrubí z PE, D 25 PN 16 </t>
  </si>
  <si>
    <t xml:space="preserve">Potrubí z PE, D 20 PN 16 </t>
  </si>
  <si>
    <t xml:space="preserve">Závěsný a montážní materiál </t>
  </si>
  <si>
    <t>Izolační materiál se strukturou uzavřených buněk, tepelná vodivost při 10°C max.0,038 W.m-1.K-1. Izo</t>
  </si>
  <si>
    <t xml:space="preserve">Pomocný a spojovací materiál </t>
  </si>
  <si>
    <t xml:space="preserve">Jádrové vrtání  - prostup stropem a stěnou </t>
  </si>
  <si>
    <t xml:space="preserve">Protipožární tmel pro prostup konstrulcemi mezi požárními úseky - odolnost 90 min. </t>
  </si>
  <si>
    <t>prostup</t>
  </si>
  <si>
    <t xml:space="preserve">Kulové kohouty </t>
  </si>
  <si>
    <t>KK-DN32</t>
  </si>
  <si>
    <t>KK-DN25</t>
  </si>
  <si>
    <t>KK-DN20</t>
  </si>
  <si>
    <t>KK-DN15</t>
  </si>
  <si>
    <t>Vyvažovací ventil DN15</t>
  </si>
  <si>
    <t xml:space="preserve">Vypouštěcí kohout 1/2" </t>
  </si>
  <si>
    <t>Nástěnka pro výtokový ventil G 1/2 s jedním závitem</t>
  </si>
  <si>
    <t xml:space="preserve">Nástěnka pro baterii G 1/2 s jedním závitem </t>
  </si>
  <si>
    <t>pár</t>
  </si>
  <si>
    <t>Ocelová trubka závitová ČSN 425710 - pozink 3" - DN80</t>
  </si>
  <si>
    <t>6</t>
  </si>
  <si>
    <t>Napojení na stávající rozvod vody - PPR</t>
  </si>
  <si>
    <t>Napojení na stávající rozvod požární vody - OC</t>
  </si>
  <si>
    <t>Stavební přípomoc (prostupy, drážky, výklenky) vč. začištění + odvoz situ a uložení na skládku</t>
  </si>
  <si>
    <t>Proplach, desinfekce</t>
  </si>
  <si>
    <t xml:space="preserve">Tlaková zkouška </t>
  </si>
  <si>
    <t>102 Vnitřní rozvod vody</t>
  </si>
  <si>
    <t>103</t>
  </si>
  <si>
    <t>Kanalizace vnitřní</t>
  </si>
  <si>
    <t>Kanalizační potrubí a tvarovky HT - systém</t>
  </si>
  <si>
    <t>Sifon umyvadlový bez výpusti - chrom</t>
  </si>
  <si>
    <t>Výpust umyvadlová doteková</t>
  </si>
  <si>
    <t>Sifon pro dřez</t>
  </si>
  <si>
    <t>Souprva pro připojení WC a výlevky</t>
  </si>
  <si>
    <t>Souprva pro připojení bidetu</t>
  </si>
  <si>
    <t>Čistící kus TČ100 + dvířka 150/300</t>
  </si>
  <si>
    <t>Sifon pisoárový odsávací</t>
  </si>
  <si>
    <t>Jádrové vrtání stopu</t>
  </si>
  <si>
    <t>Protipožární manžeta pro prostup konstrulcemi mezi požárními úseky - odolnost 90 min.</t>
  </si>
  <si>
    <t>Napojení na stávající větrací potrubí splaškové kanalizace</t>
  </si>
  <si>
    <t>Napojení na stávající odpadní potrubí splaškové kanalizace vč. výměny stávajícího patečního kolena</t>
  </si>
  <si>
    <t>Napojení nových zařizovacích předmětů na stávající přípojné potrubí splaškové kanalizace</t>
  </si>
  <si>
    <t>Závěsný a montážní materiál (redukce, drážky, odbočky)</t>
  </si>
  <si>
    <t>kpl</t>
  </si>
  <si>
    <t>103 Kanalizace vnitřní</t>
  </si>
  <si>
    <t>Zdravotechnické instalace - tělocvična</t>
  </si>
  <si>
    <t>201</t>
  </si>
  <si>
    <t xml:space="preserve">Baterie automatická sprchová podpovrchová s termostatickým ventilem, ovládaná dotikem. </t>
  </si>
  <si>
    <t>Sprchové ramínko naklápěcí - průtok 12 l/min. + propojení</t>
  </si>
  <si>
    <t>El. Ovládání automatických sprchových baterií</t>
  </si>
  <si>
    <t>Podlahový žlab mezi tři stěny, viditelná délka 2600mm, odpad na straně včetně zápachové uzávěry, žláběk je doplněn o stavěcí nožky, odtok vpusti do boku, materiál nerez AISI 304, povrch matný - tryskáno balotinou, kryt roštu</t>
  </si>
  <si>
    <t>201 Zařizovací předměty</t>
  </si>
  <si>
    <t>202</t>
  </si>
  <si>
    <t>Napojení na stávající rozvod vody</t>
  </si>
  <si>
    <t>202 Vnitřní rozvod vody</t>
  </si>
  <si>
    <t>203</t>
  </si>
  <si>
    <t>Větrací potrubí DN100</t>
  </si>
  <si>
    <t>Odvětrávací koncovka střešní - dle krytiny</t>
  </si>
  <si>
    <t>Napojení na stávající kanalizační přípojku ukončenou čistícím kusem, nutno vyměnit čistící kus</t>
  </si>
  <si>
    <t>203 Kanalizace vnitřní</t>
  </si>
  <si>
    <t>Plynová zařízení</t>
  </si>
  <si>
    <t>Vnitřní rozvod plynu</t>
  </si>
  <si>
    <t>301</t>
  </si>
  <si>
    <t>Trubka OC DN40, včetně tvarovek a montáže</t>
  </si>
  <si>
    <t>Trubka OC DN32, včetně tvarovek a montáže</t>
  </si>
  <si>
    <t>Trubka OC DN25, včetně tvarovek a montáže</t>
  </si>
  <si>
    <t>Ocelová chránička plynového potrubí pro prostup stěnou DN50</t>
  </si>
  <si>
    <t>Uzávěr na plynovodu KK-DN25 - laboratoř</t>
  </si>
  <si>
    <t>Závěsný a montážní materiál</t>
  </si>
  <si>
    <t>Nátěr potrubí do DN50, barva syntetická základní antikorozní</t>
  </si>
  <si>
    <t>Nátěr potrubí -  email syntetický vrchní - žlutá</t>
  </si>
  <si>
    <t>Protipožární tmel pro prostup konstrulcemi mezi požárními úseky - odolnost 90 min.</t>
  </si>
  <si>
    <t>Demontář stávajících rozvodů NTL plynu + likvidace</t>
  </si>
  <si>
    <t>Napojení na stávající NTL rozvod plynu - OC</t>
  </si>
  <si>
    <t>Větrací otvory v podhledu, rozměr 10x10 cm</t>
  </si>
  <si>
    <t>Pomocný a spojovací materiál</t>
  </si>
  <si>
    <t>Tlaková zkouška</t>
  </si>
  <si>
    <t>Revize plynovodu</t>
  </si>
  <si>
    <t>7</t>
  </si>
  <si>
    <t>8</t>
  </si>
  <si>
    <t>proudový chránič 25 A/2p/0,03 A</t>
  </si>
  <si>
    <t>spínač zapínací 10 A/250 V, tlačítkový ovladač</t>
  </si>
  <si>
    <t>zdroj pro ovládání pisoárů</t>
  </si>
  <si>
    <t>jistič  20 A/3 pólový</t>
  </si>
  <si>
    <t>relé SMR - H - časový spínač</t>
  </si>
  <si>
    <t>LED svítidlo průmyslové, IP 54, 8 W</t>
  </si>
  <si>
    <t>LED svítidlo průmyslové, IP 20, 8 W</t>
  </si>
  <si>
    <t>LED svítidlo 36 W, IP 20</t>
  </si>
  <si>
    <t>přepínač seriový, 10 A, 250 V, řazení 5</t>
  </si>
  <si>
    <t>relé MCR - MA - 001 - UNI</t>
  </si>
  <si>
    <t>zdroj pro ovládání sprch</t>
  </si>
  <si>
    <t>Montážní práce</t>
  </si>
  <si>
    <t>Demontáže stávajících rozvodů</t>
  </si>
  <si>
    <t>240091</t>
  </si>
  <si>
    <t>240092</t>
  </si>
  <si>
    <t>240093</t>
  </si>
  <si>
    <t>240094</t>
  </si>
  <si>
    <t>240095</t>
  </si>
  <si>
    <t>240096</t>
  </si>
  <si>
    <t>240097</t>
  </si>
  <si>
    <t>240098</t>
  </si>
  <si>
    <t>240099</t>
  </si>
  <si>
    <t>240100</t>
  </si>
  <si>
    <t>240101</t>
  </si>
  <si>
    <t>240102</t>
  </si>
  <si>
    <t>240103</t>
  </si>
  <si>
    <t>240104</t>
  </si>
  <si>
    <t>240105</t>
  </si>
  <si>
    <t>240106</t>
  </si>
  <si>
    <t>240107</t>
  </si>
  <si>
    <t>240108</t>
  </si>
  <si>
    <t>240109</t>
  </si>
  <si>
    <t>240110</t>
  </si>
  <si>
    <t>240111</t>
  </si>
  <si>
    <t>240112</t>
  </si>
  <si>
    <t>240113</t>
  </si>
  <si>
    <t>240114</t>
  </si>
  <si>
    <t>240115</t>
  </si>
  <si>
    <t>240116</t>
  </si>
  <si>
    <t>240117</t>
  </si>
  <si>
    <t>240118</t>
  </si>
  <si>
    <t>240119</t>
  </si>
  <si>
    <t>240120</t>
  </si>
  <si>
    <t>240121</t>
  </si>
  <si>
    <t>240122</t>
  </si>
  <si>
    <t>240123</t>
  </si>
  <si>
    <t>240124</t>
  </si>
  <si>
    <t>240125</t>
  </si>
  <si>
    <t>240126</t>
  </si>
  <si>
    <t>342264051RT3</t>
  </si>
  <si>
    <t>Podhled sádrokartonový na zavěšenou ocel. konstr. desky standard impreg. tl. 12,5 mm, bez izolace</t>
  </si>
  <si>
    <t>„SŠ zemědělská a VOŠ Chrudim - rekonstrukce sociálních zařízení“</t>
  </si>
  <si>
    <t>SO 02 - Tělocvična</t>
  </si>
  <si>
    <t>SO 02 - Budova školy</t>
  </si>
  <si>
    <t>Plynotechnické instalace</t>
  </si>
  <si>
    <t>Pardubice</t>
  </si>
  <si>
    <t>Vedlejší a ostatní náklady</t>
  </si>
  <si>
    <t>VON</t>
  </si>
  <si>
    <t>Cen. soustava /platnost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</si>
</sst>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indexed="10"/>
      <name val="Arial"/>
      <family val="2"/>
      <charset val="238"/>
    </font>
    <font>
      <b/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</cellStyleXfs>
  <cellXfs count="419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10" fillId="2" borderId="1" xfId="0" applyFont="1" applyFill="1" applyBorder="1" applyAlignment="1">
      <alignment horizontal="left" vertical="center" indent="1"/>
    </xf>
    <xf numFmtId="0" fontId="0" fillId="2" borderId="0" xfId="0" applyFill="1"/>
    <xf numFmtId="49" fontId="7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49" fontId="9" fillId="2" borderId="0" xfId="0" applyNumberFormat="1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9" fillId="2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3" fontId="8" fillId="4" borderId="32" xfId="0" applyNumberFormat="1" applyFont="1" applyFill="1" applyBorder="1" applyAlignment="1">
      <alignment vertical="center"/>
    </xf>
    <xf numFmtId="3" fontId="8" fillId="4" borderId="33" xfId="0" applyNumberFormat="1" applyFont="1" applyFill="1" applyBorder="1" applyAlignment="1">
      <alignment vertical="center"/>
    </xf>
    <xf numFmtId="3" fontId="8" fillId="4" borderId="33" xfId="0" applyNumberFormat="1" applyFont="1" applyFill="1" applyBorder="1" applyAlignment="1">
      <alignment vertical="center" wrapText="1"/>
    </xf>
    <xf numFmtId="3" fontId="11" fillId="4" borderId="34" xfId="0" applyNumberFormat="1" applyFont="1" applyFill="1" applyBorder="1" applyAlignment="1">
      <alignment horizontal="center" vertical="center" wrapText="1" shrinkToFit="1"/>
    </xf>
    <xf numFmtId="3" fontId="8" fillId="4" borderId="34" xfId="0" applyNumberFormat="1" applyFont="1" applyFill="1" applyBorder="1" applyAlignment="1">
      <alignment horizontal="center" vertical="center" wrapText="1" shrinkToFit="1"/>
    </xf>
    <xf numFmtId="3" fontId="8" fillId="4" borderId="34" xfId="0" applyNumberFormat="1" applyFont="1" applyFill="1" applyBorder="1" applyAlignment="1">
      <alignment horizontal="center" vertical="center" wrapText="1"/>
    </xf>
    <xf numFmtId="3" fontId="0" fillId="0" borderId="35" xfId="0" applyNumberFormat="1" applyBorder="1" applyAlignment="1">
      <alignment vertical="center"/>
    </xf>
    <xf numFmtId="3" fontId="4" fillId="0" borderId="37" xfId="0" applyNumberFormat="1" applyFont="1" applyBorder="1" applyAlignment="1">
      <alignment horizontal="right" vertical="center" wrapText="1" shrinkToFit="1"/>
    </xf>
    <xf numFmtId="3" fontId="4" fillId="0" borderId="37" xfId="0" applyNumberFormat="1" applyFont="1" applyBorder="1" applyAlignment="1">
      <alignment horizontal="right" vertical="center" shrinkToFit="1"/>
    </xf>
    <xf numFmtId="3" fontId="0" fillId="0" borderId="37" xfId="0" applyNumberFormat="1" applyBorder="1" applyAlignment="1">
      <alignment vertical="center" shrinkToFit="1"/>
    </xf>
    <xf numFmtId="3" fontId="0" fillId="0" borderId="37" xfId="0" applyNumberFormat="1" applyBorder="1" applyAlignment="1">
      <alignment vertical="center"/>
    </xf>
    <xf numFmtId="3" fontId="9" fillId="0" borderId="35" xfId="0" applyNumberFormat="1" applyFont="1" applyBorder="1" applyAlignment="1">
      <alignment vertical="center"/>
    </xf>
    <xf numFmtId="3" fontId="9" fillId="0" borderId="37" xfId="0" applyNumberFormat="1" applyFont="1" applyBorder="1" applyAlignment="1">
      <alignment vertical="center" wrapText="1" shrinkToFit="1"/>
    </xf>
    <xf numFmtId="3" fontId="9" fillId="0" borderId="37" xfId="0" applyNumberFormat="1" applyFont="1" applyBorder="1" applyAlignment="1">
      <alignment vertical="center" shrinkToFit="1"/>
    </xf>
    <xf numFmtId="3" fontId="9" fillId="0" borderId="37" xfId="0" applyNumberFormat="1" applyFont="1" applyBorder="1" applyAlignment="1">
      <alignment vertical="center"/>
    </xf>
    <xf numFmtId="3" fontId="0" fillId="0" borderId="35" xfId="0" applyNumberFormat="1" applyBorder="1" applyAlignment="1">
      <alignment horizontal="left" vertical="center"/>
    </xf>
    <xf numFmtId="3" fontId="0" fillId="0" borderId="37" xfId="0" applyNumberFormat="1" applyBorder="1" applyAlignment="1">
      <alignment vertical="center" wrapText="1" shrinkToFit="1"/>
    </xf>
    <xf numFmtId="3" fontId="0" fillId="2" borderId="41" xfId="0" applyNumberFormat="1" applyFill="1" applyBorder="1" applyAlignment="1">
      <alignment vertical="center" wrapText="1" shrinkToFit="1"/>
    </xf>
    <xf numFmtId="3" fontId="0" fillId="2" borderId="41" xfId="0" applyNumberFormat="1" applyFill="1" applyBorder="1" applyAlignment="1">
      <alignment vertical="center" shrinkToFit="1"/>
    </xf>
    <xf numFmtId="3" fontId="0" fillId="2" borderId="41" xfId="0" applyNumberFormat="1" applyFill="1" applyBorder="1" applyAlignment="1">
      <alignment vertical="center"/>
    </xf>
    <xf numFmtId="0" fontId="5" fillId="2" borderId="11" xfId="0" applyFont="1" applyFill="1" applyBorder="1" applyAlignment="1">
      <alignment horizontal="left" vertical="center" indent="1"/>
    </xf>
    <xf numFmtId="0" fontId="6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5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9" fillId="2" borderId="13" xfId="0" applyNumberFormat="1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7" fillId="0" borderId="0" xfId="0" applyFont="1"/>
    <xf numFmtId="0" fontId="17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7" fillId="4" borderId="32" xfId="0" applyFont="1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 wrapText="1"/>
    </xf>
    <xf numFmtId="49" fontId="8" fillId="0" borderId="35" xfId="0" applyNumberFormat="1" applyFont="1" applyBorder="1" applyAlignment="1">
      <alignment vertical="center"/>
    </xf>
    <xf numFmtId="0" fontId="8" fillId="2" borderId="38" xfId="0" applyFont="1" applyFill="1" applyBorder="1" applyAlignment="1">
      <alignment vertical="center"/>
    </xf>
    <xf numFmtId="0" fontId="8" fillId="2" borderId="39" xfId="0" applyFont="1" applyFill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3" fontId="8" fillId="2" borderId="41" xfId="0" applyNumberFormat="1" applyFont="1" applyFill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/>
    </xf>
    <xf numFmtId="4" fontId="8" fillId="0" borderId="37" xfId="0" applyNumberFormat="1" applyFont="1" applyBorder="1" applyAlignment="1">
      <alignment vertical="center"/>
    </xf>
    <xf numFmtId="4" fontId="8" fillId="2" borderId="41" xfId="0" applyNumberFormat="1" applyFont="1" applyFill="1" applyBorder="1" applyAlignment="1">
      <alignment horizontal="center" vertical="center"/>
    </xf>
    <xf numFmtId="4" fontId="8" fillId="2" borderId="41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9" fontId="18" fillId="0" borderId="0" xfId="0" applyNumberFormat="1" applyFont="1" applyAlignment="1">
      <alignment vertical="top"/>
    </xf>
    <xf numFmtId="0" fontId="18" fillId="0" borderId="0" xfId="0" applyFont="1" applyAlignment="1">
      <alignment horizontal="center" vertical="top" shrinkToFit="1"/>
    </xf>
    <xf numFmtId="4" fontId="18" fillId="0" borderId="0" xfId="0" applyNumberFormat="1" applyFont="1" applyAlignment="1">
      <alignment vertical="top" shrinkToFit="1"/>
    </xf>
    <xf numFmtId="4" fontId="18" fillId="3" borderId="0" xfId="0" applyNumberFormat="1" applyFont="1" applyFill="1" applyAlignment="1" applyProtection="1">
      <alignment vertical="top" shrinkToFit="1"/>
      <protection locked="0"/>
    </xf>
    <xf numFmtId="4" fontId="9" fillId="2" borderId="0" xfId="0" applyNumberFormat="1" applyFont="1" applyFill="1" applyAlignment="1">
      <alignment vertical="top" shrinkToFit="1"/>
    </xf>
    <xf numFmtId="0" fontId="9" fillId="2" borderId="31" xfId="0" applyFont="1" applyFill="1" applyBorder="1" applyAlignment="1">
      <alignment vertical="top"/>
    </xf>
    <xf numFmtId="49" fontId="9" fillId="2" borderId="18" xfId="0" applyNumberFormat="1" applyFont="1" applyFill="1" applyBorder="1" applyAlignment="1">
      <alignment vertical="top"/>
    </xf>
    <xf numFmtId="0" fontId="9" fillId="2" borderId="18" xfId="0" applyFont="1" applyFill="1" applyBorder="1" applyAlignment="1">
      <alignment horizontal="center" vertical="top" shrinkToFit="1"/>
    </xf>
    <xf numFmtId="164" fontId="9" fillId="2" borderId="18" xfId="0" applyNumberFormat="1" applyFont="1" applyFill="1" applyBorder="1" applyAlignment="1">
      <alignment vertical="top" shrinkToFit="1"/>
    </xf>
    <xf numFmtId="4" fontId="9" fillId="2" borderId="18" xfId="0" applyNumberFormat="1" applyFont="1" applyFill="1" applyBorder="1" applyAlignment="1">
      <alignment vertical="top" shrinkToFit="1"/>
    </xf>
    <xf numFmtId="0" fontId="18" fillId="0" borderId="21" xfId="0" applyFont="1" applyBorder="1" applyAlignment="1">
      <alignment horizontal="center" vertical="top" shrinkToFit="1"/>
    </xf>
    <xf numFmtId="4" fontId="18" fillId="0" borderId="21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4" fontId="18" fillId="3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0" fontId="18" fillId="0" borderId="45" xfId="0" applyFont="1" applyBorder="1" applyAlignment="1">
      <alignment vertical="top"/>
    </xf>
    <xf numFmtId="49" fontId="18" fillId="0" borderId="46" xfId="0" applyNumberFormat="1" applyFont="1" applyBorder="1" applyAlignment="1">
      <alignment vertical="top"/>
    </xf>
    <xf numFmtId="0" fontId="18" fillId="0" borderId="46" xfId="0" applyFont="1" applyBorder="1" applyAlignment="1">
      <alignment horizontal="center" vertical="top" shrinkToFit="1"/>
    </xf>
    <xf numFmtId="4" fontId="18" fillId="3" borderId="46" xfId="0" applyNumberFormat="1" applyFont="1" applyFill="1" applyBorder="1" applyAlignment="1" applyProtection="1">
      <alignment vertical="top" shrinkToFit="1"/>
      <protection locked="0"/>
    </xf>
    <xf numFmtId="4" fontId="18" fillId="0" borderId="46" xfId="0" applyNumberFormat="1" applyFont="1" applyBorder="1" applyAlignment="1">
      <alignment vertical="top" shrinkToFit="1"/>
    </xf>
    <xf numFmtId="49" fontId="9" fillId="2" borderId="18" xfId="0" applyNumberFormat="1" applyFont="1" applyFill="1" applyBorder="1" applyAlignment="1">
      <alignment horizontal="left" vertical="top" wrapText="1"/>
    </xf>
    <xf numFmtId="49" fontId="18" fillId="0" borderId="46" xfId="0" applyNumberFormat="1" applyFont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164" fontId="18" fillId="0" borderId="44" xfId="0" applyNumberFormat="1" applyFont="1" applyBorder="1" applyAlignment="1">
      <alignment vertical="top" shrinkToFit="1"/>
    </xf>
    <xf numFmtId="164" fontId="18" fillId="0" borderId="46" xfId="0" applyNumberFormat="1" applyFont="1" applyBorder="1" applyAlignment="1">
      <alignment vertical="top" shrinkToFit="1"/>
    </xf>
    <xf numFmtId="0" fontId="18" fillId="0" borderId="26" xfId="0" applyFont="1" applyBorder="1" applyAlignment="1">
      <alignment vertical="top"/>
    </xf>
    <xf numFmtId="0" fontId="18" fillId="0" borderId="30" xfId="0" applyFont="1" applyBorder="1" applyAlignment="1">
      <alignment horizontal="left" vertical="top" wrapText="1"/>
    </xf>
    <xf numFmtId="0" fontId="18" fillId="0" borderId="30" xfId="0" applyFont="1" applyBorder="1" applyAlignment="1">
      <alignment horizontal="center" vertical="top" shrinkToFit="1"/>
    </xf>
    <xf numFmtId="164" fontId="18" fillId="0" borderId="30" xfId="0" applyNumberFormat="1" applyFont="1" applyBorder="1" applyAlignment="1">
      <alignment vertical="top" shrinkToFit="1"/>
    </xf>
    <xf numFmtId="4" fontId="18" fillId="0" borderId="30" xfId="0" applyNumberFormat="1" applyFont="1" applyBorder="1" applyAlignment="1">
      <alignment vertical="top" shrinkToFit="1"/>
    </xf>
    <xf numFmtId="0" fontId="0" fillId="2" borderId="10" xfId="0" applyFill="1" applyBorder="1" applyAlignment="1">
      <alignment vertical="top"/>
    </xf>
    <xf numFmtId="0" fontId="9" fillId="6" borderId="15" xfId="0" applyFont="1" applyFill="1" applyBorder="1" applyAlignment="1">
      <alignment vertical="top"/>
    </xf>
    <xf numFmtId="49" fontId="9" fillId="6" borderId="12" xfId="0" applyNumberFormat="1" applyFont="1" applyFill="1" applyBorder="1" applyAlignment="1">
      <alignment vertical="top"/>
    </xf>
    <xf numFmtId="49" fontId="9" fillId="6" borderId="12" xfId="0" applyNumberFormat="1" applyFont="1" applyFill="1" applyBorder="1" applyAlignment="1">
      <alignment horizontal="left" vertical="top" wrapText="1"/>
    </xf>
    <xf numFmtId="0" fontId="9" fillId="6" borderId="12" xfId="0" applyFont="1" applyFill="1" applyBorder="1" applyAlignment="1">
      <alignment horizontal="center" vertical="top"/>
    </xf>
    <xf numFmtId="0" fontId="9" fillId="6" borderId="12" xfId="0" applyFont="1" applyFill="1" applyBorder="1" applyAlignment="1">
      <alignment vertical="top"/>
    </xf>
    <xf numFmtId="4" fontId="9" fillId="6" borderId="22" xfId="0" applyNumberFormat="1" applyFont="1" applyFill="1" applyBorder="1" applyAlignment="1">
      <alignment vertical="top"/>
    </xf>
    <xf numFmtId="4" fontId="18" fillId="0" borderId="30" xfId="0" applyNumberFormat="1" applyFont="1" applyBorder="1" applyAlignment="1">
      <alignment horizontal="center" vertical="top" shrinkToFit="1"/>
    </xf>
    <xf numFmtId="49" fontId="17" fillId="0" borderId="15" xfId="0" applyNumberFormat="1" applyFont="1" applyBorder="1" applyAlignment="1">
      <alignment vertical="center"/>
    </xf>
    <xf numFmtId="4" fontId="17" fillId="0" borderId="21" xfId="0" applyNumberFormat="1" applyFont="1" applyBorder="1" applyAlignment="1">
      <alignment horizontal="center" vertical="center"/>
    </xf>
    <xf numFmtId="4" fontId="17" fillId="0" borderId="21" xfId="0" applyNumberFormat="1" applyFont="1" applyBorder="1" applyAlignment="1">
      <alignment vertical="center"/>
    </xf>
    <xf numFmtId="0" fontId="17" fillId="0" borderId="47" xfId="0" applyFont="1" applyBorder="1" applyAlignment="1">
      <alignment horizontal="center" vertical="center" wrapText="1"/>
    </xf>
    <xf numFmtId="0" fontId="0" fillId="0" borderId="6" xfId="0" applyBorder="1" applyAlignment="1">
      <alignment horizontal="right" vertical="center"/>
    </xf>
    <xf numFmtId="0" fontId="9" fillId="0" borderId="6" xfId="0" applyFont="1" applyBorder="1" applyAlignment="1">
      <alignment vertical="center"/>
    </xf>
    <xf numFmtId="49" fontId="9" fillId="0" borderId="0" xfId="0" applyNumberFormat="1" applyFont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left" vertical="center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4" fontId="18" fillId="0" borderId="49" xfId="0" applyNumberFormat="1" applyFont="1" applyBorder="1" applyAlignment="1">
      <alignment vertical="top" shrinkToFit="1"/>
    </xf>
    <xf numFmtId="0" fontId="21" fillId="0" borderId="21" xfId="4" applyFont="1" applyBorder="1"/>
    <xf numFmtId="0" fontId="20" fillId="0" borderId="21" xfId="0" applyFont="1" applyBorder="1" applyAlignment="1">
      <alignment horizontal="center" vertical="top" shrinkToFit="1"/>
    </xf>
    <xf numFmtId="4" fontId="20" fillId="0" borderId="21" xfId="0" applyNumberFormat="1" applyFont="1" applyBorder="1" applyAlignment="1">
      <alignment vertical="top" shrinkToFit="1"/>
    </xf>
    <xf numFmtId="49" fontId="18" fillId="0" borderId="21" xfId="0" applyNumberFormat="1" applyFont="1" applyBorder="1" applyAlignment="1">
      <alignment horizontal="left" vertical="top" wrapText="1"/>
    </xf>
    <xf numFmtId="0" fontId="20" fillId="0" borderId="28" xfId="10" applyFont="1" applyBorder="1" applyAlignment="1">
      <alignment horizontal="center" vertical="top"/>
    </xf>
    <xf numFmtId="49" fontId="20" fillId="0" borderId="28" xfId="10" applyNumberFormat="1" applyFont="1" applyBorder="1" applyAlignment="1">
      <alignment horizontal="left" vertical="top"/>
    </xf>
    <xf numFmtId="0" fontId="20" fillId="0" borderId="28" xfId="10" applyFont="1" applyBorder="1" applyAlignment="1">
      <alignment vertical="top" wrapText="1"/>
    </xf>
    <xf numFmtId="49" fontId="20" fillId="0" borderId="28" xfId="10" applyNumberFormat="1" applyFont="1" applyBorder="1" applyAlignment="1">
      <alignment horizontal="center" shrinkToFit="1"/>
    </xf>
    <xf numFmtId="4" fontId="20" fillId="0" borderId="28" xfId="10" applyNumberFormat="1" applyFont="1" applyBorder="1" applyAlignment="1">
      <alignment horizontal="right"/>
    </xf>
    <xf numFmtId="4" fontId="20" fillId="0" borderId="28" xfId="10" applyNumberFormat="1" applyFont="1" applyBorder="1"/>
    <xf numFmtId="0" fontId="20" fillId="0" borderId="28" xfId="10" applyFont="1" applyBorder="1" applyAlignment="1">
      <alignment horizontal="left" vertical="top" wrapText="1"/>
    </xf>
    <xf numFmtId="0" fontId="20" fillId="0" borderId="41" xfId="10" applyFont="1" applyBorder="1" applyAlignment="1">
      <alignment horizontal="center" vertical="top"/>
    </xf>
    <xf numFmtId="49" fontId="20" fillId="0" borderId="41" xfId="10" applyNumberFormat="1" applyFont="1" applyBorder="1" applyAlignment="1">
      <alignment horizontal="left" vertical="top"/>
    </xf>
    <xf numFmtId="0" fontId="20" fillId="0" borderId="41" xfId="10" applyFont="1" applyBorder="1" applyAlignment="1">
      <alignment vertical="top" wrapText="1"/>
    </xf>
    <xf numFmtId="49" fontId="20" fillId="0" borderId="41" xfId="10" applyNumberFormat="1" applyFont="1" applyBorder="1" applyAlignment="1">
      <alignment horizontal="center" shrinkToFit="1"/>
    </xf>
    <xf numFmtId="4" fontId="20" fillId="0" borderId="41" xfId="10" applyNumberFormat="1" applyFont="1" applyBorder="1" applyAlignment="1">
      <alignment horizontal="right"/>
    </xf>
    <xf numFmtId="4" fontId="20" fillId="0" borderId="41" xfId="10" applyNumberFormat="1" applyFont="1" applyBorder="1"/>
    <xf numFmtId="49" fontId="25" fillId="0" borderId="28" xfId="10" applyNumberFormat="1" applyFont="1" applyBorder="1" applyAlignment="1">
      <alignment horizontal="left" vertical="top"/>
    </xf>
    <xf numFmtId="0" fontId="24" fillId="7" borderId="41" xfId="10" applyFont="1" applyFill="1" applyBorder="1" applyAlignment="1">
      <alignment horizontal="center"/>
    </xf>
    <xf numFmtId="49" fontId="26" fillId="7" borderId="41" xfId="10" applyNumberFormat="1" applyFont="1" applyFill="1" applyBorder="1" applyAlignment="1">
      <alignment horizontal="left"/>
    </xf>
    <xf numFmtId="0" fontId="26" fillId="7" borderId="38" xfId="10" applyFont="1" applyFill="1" applyBorder="1"/>
    <xf numFmtId="0" fontId="24" fillId="7" borderId="39" xfId="10" applyFont="1" applyFill="1" applyBorder="1" applyAlignment="1">
      <alignment horizontal="center"/>
    </xf>
    <xf numFmtId="4" fontId="24" fillId="7" borderId="39" xfId="10" applyNumberFormat="1" applyFont="1" applyFill="1" applyBorder="1" applyAlignment="1">
      <alignment horizontal="right"/>
    </xf>
    <xf numFmtId="4" fontId="24" fillId="7" borderId="40" xfId="10" applyNumberFormat="1" applyFont="1" applyFill="1" applyBorder="1" applyAlignment="1">
      <alignment horizontal="right"/>
    </xf>
    <xf numFmtId="4" fontId="23" fillId="7" borderId="41" xfId="10" applyNumberFormat="1" applyFont="1" applyFill="1" applyBorder="1"/>
    <xf numFmtId="0" fontId="23" fillId="8" borderId="41" xfId="10" applyFont="1" applyFill="1" applyBorder="1" applyAlignment="1">
      <alignment horizontal="center"/>
    </xf>
    <xf numFmtId="49" fontId="23" fillId="8" borderId="41" xfId="10" applyNumberFormat="1" applyFont="1" applyFill="1" applyBorder="1" applyAlignment="1">
      <alignment horizontal="left"/>
    </xf>
    <xf numFmtId="0" fontId="23" fillId="8" borderId="38" xfId="10" applyFont="1" applyFill="1" applyBorder="1"/>
    <xf numFmtId="0" fontId="24" fillId="8" borderId="39" xfId="10" applyFont="1" applyFill="1" applyBorder="1" applyAlignment="1">
      <alignment horizontal="center"/>
    </xf>
    <xf numFmtId="0" fontId="24" fillId="8" borderId="39" xfId="10" applyFont="1" applyFill="1" applyBorder="1" applyAlignment="1">
      <alignment horizontal="right"/>
    </xf>
    <xf numFmtId="0" fontId="24" fillId="8" borderId="40" xfId="10" applyFont="1" applyFill="1" applyBorder="1"/>
    <xf numFmtId="4" fontId="9" fillId="8" borderId="18" xfId="0" applyNumberFormat="1" applyFont="1" applyFill="1" applyBorder="1" applyAlignment="1">
      <alignment vertical="top" shrinkToFit="1"/>
    </xf>
    <xf numFmtId="0" fontId="23" fillId="8" borderId="30" xfId="10" applyFont="1" applyFill="1" applyBorder="1" applyAlignment="1">
      <alignment horizontal="center"/>
    </xf>
    <xf numFmtId="49" fontId="23" fillId="8" borderId="30" xfId="10" applyNumberFormat="1" applyFont="1" applyFill="1" applyBorder="1" applyAlignment="1">
      <alignment horizontal="left"/>
    </xf>
    <xf numFmtId="0" fontId="9" fillId="8" borderId="31" xfId="0" applyFont="1" applyFill="1" applyBorder="1" applyAlignment="1">
      <alignment vertical="top"/>
    </xf>
    <xf numFmtId="49" fontId="9" fillId="8" borderId="18" xfId="0" applyNumberFormat="1" applyFont="1" applyFill="1" applyBorder="1" applyAlignment="1">
      <alignment vertical="top"/>
    </xf>
    <xf numFmtId="49" fontId="9" fillId="8" borderId="18" xfId="0" applyNumberFormat="1" applyFont="1" applyFill="1" applyBorder="1" applyAlignment="1">
      <alignment horizontal="left" vertical="top" wrapText="1"/>
    </xf>
    <xf numFmtId="0" fontId="9" fillId="8" borderId="18" xfId="0" applyFont="1" applyFill="1" applyBorder="1" applyAlignment="1">
      <alignment horizontal="center" vertical="top" shrinkToFit="1"/>
    </xf>
    <xf numFmtId="164" fontId="9" fillId="8" borderId="18" xfId="0" applyNumberFormat="1" applyFont="1" applyFill="1" applyBorder="1" applyAlignment="1">
      <alignment vertical="top" shrinkToFit="1"/>
    </xf>
    <xf numFmtId="0" fontId="23" fillId="8" borderId="28" xfId="10" applyFont="1" applyFill="1" applyBorder="1" applyAlignment="1">
      <alignment horizontal="center"/>
    </xf>
    <xf numFmtId="49" fontId="23" fillId="8" borderId="28" xfId="10" applyNumberFormat="1" applyFont="1" applyFill="1" applyBorder="1" applyAlignment="1">
      <alignment horizontal="left"/>
    </xf>
    <xf numFmtId="49" fontId="17" fillId="0" borderId="38" xfId="0" applyNumberFormat="1" applyFont="1" applyBorder="1" applyAlignment="1">
      <alignment vertical="center"/>
    </xf>
    <xf numFmtId="4" fontId="17" fillId="0" borderId="41" xfId="0" applyNumberFormat="1" applyFont="1" applyBorder="1" applyAlignment="1">
      <alignment vertical="center"/>
    </xf>
    <xf numFmtId="16" fontId="18" fillId="0" borderId="41" xfId="0" applyNumberFormat="1" applyFont="1" applyBorder="1"/>
    <xf numFmtId="0" fontId="18" fillId="0" borderId="41" xfId="0" applyFont="1" applyBorder="1"/>
    <xf numFmtId="0" fontId="18" fillId="0" borderId="41" xfId="0" applyFont="1" applyBorder="1" applyAlignment="1">
      <alignment vertical="top"/>
    </xf>
    <xf numFmtId="0" fontId="18" fillId="0" borderId="41" xfId="0" applyFont="1" applyBorder="1" applyAlignment="1">
      <alignment horizontal="center"/>
    </xf>
    <xf numFmtId="4" fontId="18" fillId="0" borderId="41" xfId="0" applyNumberFormat="1" applyFont="1" applyBorder="1"/>
    <xf numFmtId="0" fontId="9" fillId="2" borderId="38" xfId="0" applyFont="1" applyFill="1" applyBorder="1" applyAlignment="1">
      <alignment vertical="top"/>
    </xf>
    <xf numFmtId="49" fontId="9" fillId="2" borderId="39" xfId="0" applyNumberFormat="1" applyFont="1" applyFill="1" applyBorder="1" applyAlignment="1">
      <alignment horizontal="left" vertical="top" wrapText="1"/>
    </xf>
    <xf numFmtId="0" fontId="9" fillId="2" borderId="39" xfId="0" applyFont="1" applyFill="1" applyBorder="1" applyAlignment="1">
      <alignment horizontal="center" vertical="top" shrinkToFit="1"/>
    </xf>
    <xf numFmtId="164" fontId="9" fillId="2" borderId="39" xfId="0" applyNumberFormat="1" applyFont="1" applyFill="1" applyBorder="1" applyAlignment="1">
      <alignment vertical="top" shrinkToFit="1"/>
    </xf>
    <xf numFmtId="4" fontId="9" fillId="2" borderId="39" xfId="0" applyNumberFormat="1" applyFont="1" applyFill="1" applyBorder="1" applyAlignment="1">
      <alignment vertical="top" shrinkToFit="1"/>
    </xf>
    <xf numFmtId="0" fontId="9" fillId="5" borderId="6" xfId="0" applyFont="1" applyFill="1" applyBorder="1" applyAlignment="1" applyProtection="1">
      <alignment horizontal="left" vertical="center"/>
      <protection locked="0"/>
    </xf>
    <xf numFmtId="0" fontId="9" fillId="5" borderId="0" xfId="0" applyFont="1" applyFill="1" applyAlignment="1" applyProtection="1">
      <alignment horizontal="left" vertical="center"/>
      <protection locked="0"/>
    </xf>
    <xf numFmtId="0" fontId="9" fillId="5" borderId="18" xfId="0" applyFont="1" applyFill="1" applyBorder="1" applyAlignment="1" applyProtection="1">
      <alignment horizontal="left" vertical="top"/>
      <protection locked="0"/>
    </xf>
    <xf numFmtId="0" fontId="9" fillId="5" borderId="6" xfId="0" applyFont="1" applyFill="1" applyBorder="1" applyAlignment="1" applyProtection="1">
      <alignment vertical="top"/>
      <protection locked="0"/>
    </xf>
    <xf numFmtId="14" fontId="9" fillId="5" borderId="6" xfId="0" applyNumberFormat="1" applyFont="1" applyFill="1" applyBorder="1" applyAlignment="1" applyProtection="1">
      <alignment horizontal="center" vertical="top"/>
      <protection locked="0"/>
    </xf>
    <xf numFmtId="4" fontId="18" fillId="5" borderId="46" xfId="0" applyNumberFormat="1" applyFont="1" applyFill="1" applyBorder="1" applyAlignment="1" applyProtection="1">
      <alignment vertical="top" shrinkToFit="1"/>
      <protection locked="0"/>
    </xf>
    <xf numFmtId="4" fontId="9" fillId="2" borderId="18" xfId="0" applyNumberFormat="1" applyFont="1" applyFill="1" applyBorder="1" applyAlignment="1" applyProtection="1">
      <alignment vertical="top" shrinkToFit="1"/>
      <protection locked="0"/>
    </xf>
    <xf numFmtId="4" fontId="18" fillId="5" borderId="44" xfId="0" applyNumberFormat="1" applyFont="1" applyFill="1" applyBorder="1" applyAlignment="1" applyProtection="1">
      <alignment vertical="top" shrinkToFit="1"/>
      <protection locked="0"/>
    </xf>
    <xf numFmtId="4" fontId="20" fillId="5" borderId="28" xfId="10" applyNumberFormat="1" applyFont="1" applyFill="1" applyBorder="1" applyAlignment="1" applyProtection="1">
      <alignment horizontal="right"/>
      <protection locked="0"/>
    </xf>
    <xf numFmtId="4" fontId="20" fillId="0" borderId="28" xfId="10" applyNumberFormat="1" applyFont="1" applyBorder="1" applyAlignment="1" applyProtection="1">
      <alignment horizontal="right"/>
      <protection locked="0"/>
    </xf>
    <xf numFmtId="4" fontId="20" fillId="5" borderId="41" xfId="10" applyNumberFormat="1" applyFont="1" applyFill="1" applyBorder="1" applyAlignment="1" applyProtection="1">
      <alignment horizontal="right"/>
      <protection locked="0"/>
    </xf>
    <xf numFmtId="4" fontId="24" fillId="7" borderId="40" xfId="10" applyNumberFormat="1" applyFont="1" applyFill="1" applyBorder="1" applyAlignment="1" applyProtection="1">
      <alignment horizontal="right"/>
      <protection locked="0"/>
    </xf>
    <xf numFmtId="0" fontId="24" fillId="8" borderId="39" xfId="10" applyFont="1" applyFill="1" applyBorder="1" applyAlignment="1" applyProtection="1">
      <alignment horizontal="right"/>
      <protection locked="0"/>
    </xf>
    <xf numFmtId="4" fontId="18" fillId="5" borderId="41" xfId="0" applyNumberFormat="1" applyFont="1" applyFill="1" applyBorder="1" applyProtection="1">
      <protection locked="0"/>
    </xf>
    <xf numFmtId="4" fontId="20" fillId="5" borderId="21" xfId="0" applyNumberFormat="1" applyFont="1" applyFill="1" applyBorder="1" applyAlignment="1" applyProtection="1">
      <alignment vertical="top" shrinkToFit="1"/>
      <protection locked="0"/>
    </xf>
    <xf numFmtId="4" fontId="18" fillId="5" borderId="21" xfId="0" applyNumberFormat="1" applyFont="1" applyFill="1" applyBorder="1" applyAlignment="1" applyProtection="1">
      <alignment vertical="top" shrinkToFit="1"/>
      <protection locked="0"/>
    </xf>
    <xf numFmtId="4" fontId="18" fillId="5" borderId="30" xfId="0" applyNumberFormat="1" applyFont="1" applyFill="1" applyBorder="1" applyAlignment="1" applyProtection="1">
      <alignment vertical="top" shrinkToFit="1"/>
      <protection locked="0"/>
    </xf>
    <xf numFmtId="0" fontId="18" fillId="0" borderId="31" xfId="0" applyFont="1" applyBorder="1" applyAlignment="1">
      <alignment vertical="top"/>
    </xf>
    <xf numFmtId="0" fontId="18" fillId="0" borderId="28" xfId="0" applyFont="1" applyBorder="1" applyAlignment="1">
      <alignment horizontal="left" vertical="top" wrapText="1"/>
    </xf>
    <xf numFmtId="0" fontId="18" fillId="0" borderId="28" xfId="0" applyFont="1" applyBorder="1" applyAlignment="1">
      <alignment horizontal="center" vertical="top" shrinkToFit="1"/>
    </xf>
    <xf numFmtId="164" fontId="18" fillId="0" borderId="28" xfId="0" applyNumberFormat="1" applyFont="1" applyBorder="1" applyAlignment="1">
      <alignment vertical="top" shrinkToFit="1"/>
    </xf>
    <xf numFmtId="4" fontId="18" fillId="5" borderId="28" xfId="0" applyNumberFormat="1" applyFont="1" applyFill="1" applyBorder="1" applyAlignment="1" applyProtection="1">
      <alignment vertical="top" shrinkToFit="1"/>
      <protection locked="0"/>
    </xf>
    <xf numFmtId="4" fontId="18" fillId="0" borderId="28" xfId="0" applyNumberFormat="1" applyFont="1" applyBorder="1" applyAlignment="1">
      <alignment vertical="top" shrinkToFit="1"/>
    </xf>
    <xf numFmtId="4" fontId="18" fillId="0" borderId="28" xfId="0" applyNumberFormat="1" applyFont="1" applyBorder="1" applyAlignment="1">
      <alignment horizontal="center" vertical="top" shrinkToFit="1"/>
    </xf>
    <xf numFmtId="0" fontId="18" fillId="0" borderId="10" xfId="0" applyFont="1" applyBorder="1" applyAlignment="1">
      <alignment vertical="top"/>
    </xf>
    <xf numFmtId="4" fontId="18" fillId="0" borderId="47" xfId="0" applyNumberFormat="1" applyFont="1" applyBorder="1" applyAlignment="1">
      <alignment horizontal="center" vertical="top" shrinkToFi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4" fontId="17" fillId="0" borderId="41" xfId="0" applyNumberFormat="1" applyFont="1" applyBorder="1" applyAlignment="1">
      <alignment horizontal="center" vertical="center"/>
    </xf>
    <xf numFmtId="49" fontId="8" fillId="0" borderId="35" xfId="0" applyNumberFormat="1" applyFont="1" applyBorder="1" applyAlignment="1">
      <alignment vertical="center" wrapText="1"/>
    </xf>
    <xf numFmtId="49" fontId="8" fillId="0" borderId="36" xfId="0" applyNumberFormat="1" applyFont="1" applyBorder="1" applyAlignment="1">
      <alignment vertical="center" wrapText="1"/>
    </xf>
    <xf numFmtId="49" fontId="17" fillId="0" borderId="15" xfId="0" applyNumberFormat="1" applyFont="1" applyBorder="1" applyAlignment="1">
      <alignment vertical="center" wrapText="1"/>
    </xf>
    <xf numFmtId="49" fontId="17" fillId="0" borderId="12" xfId="0" applyNumberFormat="1" applyFont="1" applyBorder="1" applyAlignment="1">
      <alignment vertical="center" wrapText="1"/>
    </xf>
    <xf numFmtId="49" fontId="17" fillId="0" borderId="38" xfId="0" applyNumberFormat="1" applyFont="1" applyBorder="1" applyAlignment="1">
      <alignment vertical="center" wrapText="1"/>
    </xf>
    <xf numFmtId="49" fontId="17" fillId="0" borderId="39" xfId="0" applyNumberFormat="1" applyFont="1" applyBorder="1" applyAlignment="1">
      <alignment vertical="center" wrapText="1"/>
    </xf>
    <xf numFmtId="49" fontId="17" fillId="0" borderId="40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3" fontId="0" fillId="0" borderId="36" xfId="0" applyNumberFormat="1" applyBorder="1" applyAlignment="1">
      <alignment vertical="center"/>
    </xf>
    <xf numFmtId="3" fontId="0" fillId="0" borderId="36" xfId="0" applyNumberFormat="1" applyBorder="1" applyAlignment="1">
      <alignment vertical="center" wrapText="1"/>
    </xf>
    <xf numFmtId="3" fontId="9" fillId="0" borderId="36" xfId="0" applyNumberFormat="1" applyFont="1" applyBorder="1" applyAlignment="1">
      <alignment vertical="center"/>
    </xf>
    <xf numFmtId="3" fontId="9" fillId="0" borderId="36" xfId="0" applyNumberFormat="1" applyFont="1" applyBorder="1" applyAlignment="1">
      <alignment vertical="center" wrapText="1"/>
    </xf>
    <xf numFmtId="3" fontId="0" fillId="2" borderId="38" xfId="0" applyNumberFormat="1" applyFill="1" applyBorder="1" applyAlignment="1">
      <alignment vertical="center"/>
    </xf>
    <xf numFmtId="3" fontId="0" fillId="2" borderId="39" xfId="0" applyNumberFormat="1" applyFill="1" applyBorder="1" applyAlignment="1">
      <alignment vertical="center"/>
    </xf>
    <xf numFmtId="3" fontId="0" fillId="2" borderId="40" xfId="0" applyNumberFormat="1" applyFill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5" borderId="18" xfId="0" applyNumberFormat="1" applyFont="1" applyFill="1" applyBorder="1" applyAlignment="1" applyProtection="1">
      <alignment horizontal="right" vertical="center"/>
      <protection locked="0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9" fontId="12" fillId="2" borderId="18" xfId="0" applyNumberFormat="1" applyFont="1" applyFill="1" applyBorder="1" applyAlignment="1">
      <alignment horizontal="left" vertical="center" wrapText="1"/>
    </xf>
    <xf numFmtId="0" fontId="14" fillId="2" borderId="18" xfId="0" applyFont="1" applyFill="1" applyBorder="1" applyAlignment="1">
      <alignment wrapText="1"/>
    </xf>
    <xf numFmtId="0" fontId="14" fillId="2" borderId="19" xfId="0" applyFont="1" applyFill="1" applyBorder="1" applyAlignment="1">
      <alignment wrapText="1"/>
    </xf>
    <xf numFmtId="49" fontId="9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5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5" borderId="0" xfId="0" applyFont="1" applyFill="1" applyAlignment="1" applyProtection="1">
      <alignment horizontal="left" vertical="center"/>
      <protection locked="0"/>
    </xf>
    <xf numFmtId="49" fontId="9" fillId="2" borderId="6" xfId="0" applyNumberFormat="1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 applyProtection="1">
      <alignment horizontal="left" vertical="center"/>
      <protection locked="0"/>
    </xf>
    <xf numFmtId="0" fontId="0" fillId="5" borderId="6" xfId="0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2" borderId="7" xfId="0" applyNumberFormat="1" applyFont="1" applyFill="1" applyBorder="1" applyAlignment="1">
      <alignment horizontal="right" vertical="center"/>
    </xf>
    <xf numFmtId="2" fontId="13" fillId="2" borderId="7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0" fontId="19" fillId="0" borderId="26" xfId="0" applyFont="1" applyBorder="1" applyAlignment="1">
      <alignment horizontal="left" vertical="top" wrapText="1"/>
    </xf>
    <xf numFmtId="4" fontId="19" fillId="0" borderId="27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0" fontId="19" fillId="0" borderId="10" xfId="0" applyFont="1" applyBorder="1" applyAlignment="1">
      <alignment horizontal="left" vertical="top" wrapText="1"/>
    </xf>
    <xf numFmtId="0" fontId="19" fillId="0" borderId="6" xfId="0" applyFont="1" applyBorder="1" applyAlignment="1">
      <alignment vertical="top" wrapText="1" shrinkToFit="1"/>
    </xf>
    <xf numFmtId="164" fontId="19" fillId="0" borderId="6" xfId="0" applyNumberFormat="1" applyFont="1" applyBorder="1" applyAlignment="1">
      <alignment vertical="top" wrapText="1" shrinkToFit="1"/>
    </xf>
    <xf numFmtId="4" fontId="19" fillId="0" borderId="6" xfId="0" applyNumberFormat="1" applyFont="1" applyBorder="1" applyAlignment="1">
      <alignment vertical="top" wrapText="1" shrinkToFit="1"/>
    </xf>
    <xf numFmtId="4" fontId="19" fillId="0" borderId="29" xfId="0" applyNumberFormat="1" applyFont="1" applyBorder="1" applyAlignment="1">
      <alignment vertical="top" wrapText="1" shrinkToFit="1"/>
    </xf>
    <xf numFmtId="0" fontId="0" fillId="0" borderId="0" xfId="0" applyAlignment="1">
      <alignment horizontal="right"/>
    </xf>
    <xf numFmtId="4" fontId="0" fillId="0" borderId="27" xfId="0" applyNumberFormat="1" applyBorder="1" applyAlignment="1">
      <alignment horizontal="right" vertical="top"/>
    </xf>
    <xf numFmtId="4" fontId="9" fillId="2" borderId="42" xfId="0" applyNumberFormat="1" applyFont="1" applyFill="1" applyBorder="1" applyAlignment="1">
      <alignment horizontal="right" vertical="top" shrinkToFit="1"/>
    </xf>
    <xf numFmtId="4" fontId="18" fillId="0" borderId="50" xfId="0" applyNumberFormat="1" applyFont="1" applyBorder="1" applyAlignment="1">
      <alignment horizontal="right" vertical="top" shrinkToFit="1"/>
    </xf>
    <xf numFmtId="4" fontId="18" fillId="0" borderId="51" xfId="0" applyNumberFormat="1" applyFont="1" applyBorder="1" applyAlignment="1">
      <alignment horizontal="right" vertical="top" shrinkToFit="1"/>
    </xf>
    <xf numFmtId="4" fontId="18" fillId="0" borderId="27" xfId="0" applyNumberFormat="1" applyFont="1" applyBorder="1" applyAlignment="1">
      <alignment horizontal="right" vertical="top" shrinkToFit="1"/>
    </xf>
    <xf numFmtId="0" fontId="0" fillId="0" borderId="0" xfId="0" applyAlignment="1">
      <alignment horizontal="right" vertical="top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0" xfId="0" applyAlignment="1"/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4" fontId="0" fillId="0" borderId="0" xfId="0" applyNumberFormat="1" applyAlignment="1">
      <alignment horizontal="center" vertical="top"/>
    </xf>
    <xf numFmtId="4" fontId="9" fillId="8" borderId="42" xfId="0" applyNumberFormat="1" applyFont="1" applyFill="1" applyBorder="1" applyAlignment="1">
      <alignment horizontal="center" vertical="top" shrinkToFit="1"/>
    </xf>
    <xf numFmtId="4" fontId="18" fillId="0" borderId="41" xfId="0" applyNumberFormat="1" applyFont="1" applyBorder="1" applyAlignment="1">
      <alignment horizontal="center" vertical="top" shrinkToFit="1"/>
    </xf>
    <xf numFmtId="0" fontId="9" fillId="4" borderId="21" xfId="0" applyFont="1" applyFill="1" applyBorder="1" applyAlignment="1">
      <alignment vertical="center"/>
    </xf>
    <xf numFmtId="49" fontId="9" fillId="4" borderId="21" xfId="0" applyNumberFormat="1" applyFont="1" applyFill="1" applyBorder="1" applyAlignment="1">
      <alignment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vertical="center"/>
    </xf>
    <xf numFmtId="0" fontId="9" fillId="4" borderId="21" xfId="0" applyFont="1" applyFill="1" applyBorder="1" applyAlignment="1">
      <alignment horizontal="center" vertical="center" wrapText="1"/>
    </xf>
    <xf numFmtId="4" fontId="24" fillId="7" borderId="40" xfId="10" applyNumberFormat="1" applyFont="1" applyFill="1" applyBorder="1" applyAlignment="1">
      <alignment horizontal="center"/>
    </xf>
    <xf numFmtId="4" fontId="18" fillId="8" borderId="41" xfId="0" applyNumberFormat="1" applyFont="1" applyFill="1" applyBorder="1" applyAlignment="1">
      <alignment horizontal="center" vertical="top" shrinkToFit="1"/>
    </xf>
    <xf numFmtId="0" fontId="9" fillId="2" borderId="31" xfId="0" applyFont="1" applyFill="1" applyBorder="1" applyAlignment="1">
      <alignment horizontal="center" vertical="top"/>
    </xf>
    <xf numFmtId="0" fontId="18" fillId="0" borderId="45" xfId="0" applyFont="1" applyBorder="1" applyAlignment="1">
      <alignment horizontal="center" vertical="top"/>
    </xf>
    <xf numFmtId="0" fontId="18" fillId="0" borderId="43" xfId="0" applyFont="1" applyBorder="1" applyAlignment="1">
      <alignment horizontal="center" vertical="top"/>
    </xf>
    <xf numFmtId="0" fontId="9" fillId="6" borderId="15" xfId="0" applyFont="1" applyFill="1" applyBorder="1" applyAlignment="1">
      <alignment horizontal="center" vertical="top"/>
    </xf>
    <xf numFmtId="49" fontId="9" fillId="4" borderId="21" xfId="0" applyNumberFormat="1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4" borderId="41" xfId="0" applyFont="1" applyFill="1" applyBorder="1" applyAlignment="1">
      <alignment horizontal="center" vertical="center"/>
    </xf>
    <xf numFmtId="49" fontId="9" fillId="4" borderId="41" xfId="0" applyNumberFormat="1" applyFont="1" applyFill="1" applyBorder="1" applyAlignment="1">
      <alignment vertical="center"/>
    </xf>
    <xf numFmtId="0" fontId="9" fillId="4" borderId="41" xfId="0" applyFont="1" applyFill="1" applyBorder="1" applyAlignment="1">
      <alignment vertical="center"/>
    </xf>
    <xf numFmtId="0" fontId="9" fillId="4" borderId="38" xfId="0" applyFont="1" applyFill="1" applyBorder="1" applyAlignment="1">
      <alignment vertical="center"/>
    </xf>
    <xf numFmtId="0" fontId="9" fillId="4" borderId="41" xfId="0" applyFont="1" applyFill="1" applyBorder="1" applyAlignment="1">
      <alignment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9" fillId="4" borderId="40" xfId="0" applyFont="1" applyFill="1" applyBorder="1" applyAlignment="1">
      <alignment vertical="center" wrapText="1"/>
    </xf>
    <xf numFmtId="0" fontId="9" fillId="4" borderId="21" xfId="0" applyFont="1" applyFill="1" applyBorder="1" applyAlignment="1">
      <alignment vertical="center" wrapText="1"/>
    </xf>
    <xf numFmtId="4" fontId="9" fillId="2" borderId="40" xfId="0" applyNumberFormat="1" applyFont="1" applyFill="1" applyBorder="1" applyAlignment="1">
      <alignment horizontal="center" vertical="top" shrinkToFit="1"/>
    </xf>
    <xf numFmtId="4" fontId="18" fillId="0" borderId="46" xfId="0" applyNumberFormat="1" applyFont="1" applyBorder="1" applyAlignment="1">
      <alignment horizontal="center" vertical="top" shrinkToFit="1"/>
    </xf>
    <xf numFmtId="4" fontId="18" fillId="0" borderId="21" xfId="0" applyNumberFormat="1" applyFont="1" applyBorder="1" applyAlignment="1">
      <alignment horizontal="center" vertical="top" shrinkToFit="1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top"/>
    </xf>
    <xf numFmtId="49" fontId="9" fillId="2" borderId="39" xfId="0" applyNumberFormat="1" applyFont="1" applyFill="1" applyBorder="1" applyAlignment="1">
      <alignment horizontal="center" vertical="top"/>
    </xf>
    <xf numFmtId="49" fontId="18" fillId="0" borderId="48" xfId="0" applyNumberFormat="1" applyFont="1" applyBorder="1" applyAlignment="1">
      <alignment horizontal="center" vertical="top"/>
    </xf>
    <xf numFmtId="49" fontId="18" fillId="0" borderId="41" xfId="0" applyNumberFormat="1" applyFont="1" applyBorder="1" applyAlignment="1">
      <alignment horizontal="center" vertical="top"/>
    </xf>
    <xf numFmtId="49" fontId="9" fillId="6" borderId="12" xfId="0" applyNumberFormat="1" applyFont="1" applyFill="1" applyBorder="1" applyAlignment="1">
      <alignment horizontal="center" vertical="top"/>
    </xf>
    <xf numFmtId="49" fontId="9" fillId="2" borderId="18" xfId="0" applyNumberFormat="1" applyFont="1" applyFill="1" applyBorder="1" applyAlignment="1">
      <alignment horizontal="center" vertical="top"/>
    </xf>
    <xf numFmtId="49" fontId="18" fillId="0" borderId="46" xfId="0" applyNumberFormat="1" applyFont="1" applyBorder="1" applyAlignment="1">
      <alignment horizontal="center" vertical="top"/>
    </xf>
    <xf numFmtId="49" fontId="18" fillId="0" borderId="44" xfId="0" applyNumberFormat="1" applyFont="1" applyBorder="1" applyAlignment="1">
      <alignment horizontal="center" vertical="top"/>
    </xf>
    <xf numFmtId="49" fontId="9" fillId="4" borderId="41" xfId="0" applyNumberFormat="1" applyFont="1" applyFill="1" applyBorder="1" applyAlignment="1">
      <alignment horizontal="center" vertical="center"/>
    </xf>
    <xf numFmtId="0" fontId="0" fillId="0" borderId="26" xfId="0" applyBorder="1" applyAlignment="1">
      <alignment vertical="top"/>
    </xf>
    <xf numFmtId="49" fontId="0" fillId="0" borderId="0" xfId="0" applyNumberFormat="1" applyBorder="1" applyAlignment="1">
      <alignment horizontal="center" vertical="top"/>
    </xf>
    <xf numFmtId="49" fontId="0" fillId="0" borderId="0" xfId="0" applyNumberFormat="1" applyBorder="1" applyAlignment="1">
      <alignment vertical="top"/>
    </xf>
    <xf numFmtId="0" fontId="0" fillId="0" borderId="0" xfId="0" applyBorder="1" applyAlignment="1">
      <alignment horizontal="center" vertical="top"/>
    </xf>
    <xf numFmtId="164" fontId="0" fillId="0" borderId="0" xfId="0" applyNumberFormat="1" applyBorder="1" applyAlignment="1">
      <alignment vertical="top"/>
    </xf>
    <xf numFmtId="4" fontId="0" fillId="0" borderId="0" xfId="0" applyNumberFormat="1" applyBorder="1" applyAlignment="1">
      <alignment vertical="top"/>
    </xf>
    <xf numFmtId="4" fontId="0" fillId="0" borderId="27" xfId="0" applyNumberFormat="1" applyBorder="1" applyAlignment="1">
      <alignment horizontal="center" vertical="top"/>
    </xf>
    <xf numFmtId="4" fontId="18" fillId="0" borderId="50" xfId="0" applyNumberFormat="1" applyFont="1" applyBorder="1" applyAlignment="1">
      <alignment horizontal="center" vertical="top" shrinkToFit="1"/>
    </xf>
    <xf numFmtId="4" fontId="18" fillId="0" borderId="51" xfId="0" applyNumberFormat="1" applyFont="1" applyBorder="1" applyAlignment="1">
      <alignment horizontal="center" vertical="top" shrinkToFit="1"/>
    </xf>
    <xf numFmtId="0" fontId="9" fillId="4" borderId="28" xfId="0" applyFont="1" applyFill="1" applyBorder="1" applyAlignment="1">
      <alignment vertical="center"/>
    </xf>
    <xf numFmtId="49" fontId="9" fillId="4" borderId="28" xfId="0" applyNumberFormat="1" applyFont="1" applyFill="1" applyBorder="1" applyAlignment="1">
      <alignment vertical="center"/>
    </xf>
    <xf numFmtId="0" fontId="9" fillId="4" borderId="28" xfId="0" applyFont="1" applyFill="1" applyBorder="1" applyAlignment="1">
      <alignment horizontal="center" vertical="center"/>
    </xf>
    <xf numFmtId="0" fontId="9" fillId="4" borderId="31" xfId="0" applyFont="1" applyFill="1" applyBorder="1" applyAlignment="1">
      <alignment vertical="center"/>
    </xf>
    <xf numFmtId="0" fontId="9" fillId="4" borderId="28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vertical="top"/>
    </xf>
    <xf numFmtId="49" fontId="0" fillId="2" borderId="41" xfId="0" applyNumberFormat="1" applyFill="1" applyBorder="1" applyAlignment="1">
      <alignment vertical="top"/>
    </xf>
    <xf numFmtId="0" fontId="0" fillId="2" borderId="41" xfId="0" applyFill="1" applyBorder="1" applyAlignment="1">
      <alignment horizontal="center" vertical="top"/>
    </xf>
    <xf numFmtId="164" fontId="0" fillId="2" borderId="41" xfId="0" applyNumberFormat="1" applyFill="1" applyBorder="1" applyAlignment="1">
      <alignment vertical="top"/>
    </xf>
    <xf numFmtId="4" fontId="0" fillId="2" borderId="41" xfId="0" applyNumberFormat="1" applyFill="1" applyBorder="1" applyAlignment="1">
      <alignment vertical="top"/>
    </xf>
    <xf numFmtId="4" fontId="0" fillId="2" borderId="41" xfId="0" applyNumberFormat="1" applyFill="1" applyBorder="1" applyAlignment="1">
      <alignment horizontal="center" vertical="top"/>
    </xf>
    <xf numFmtId="0" fontId="0" fillId="2" borderId="47" xfId="0" applyFill="1" applyBorder="1" applyAlignment="1">
      <alignment horizontal="left" vertical="top" wrapText="1"/>
    </xf>
    <xf numFmtId="0" fontId="0" fillId="2" borderId="47" xfId="0" applyFill="1" applyBorder="1" applyAlignment="1">
      <alignment horizontal="center" vertical="top" shrinkToFit="1"/>
    </xf>
    <xf numFmtId="164" fontId="0" fillId="2" borderId="47" xfId="0" applyNumberFormat="1" applyFill="1" applyBorder="1" applyAlignment="1">
      <alignment vertical="top" shrinkToFit="1"/>
    </xf>
    <xf numFmtId="4" fontId="0" fillId="2" borderId="47" xfId="0" applyNumberFormat="1" applyFill="1" applyBorder="1" applyAlignment="1">
      <alignment vertical="top" shrinkToFit="1"/>
    </xf>
    <xf numFmtId="4" fontId="0" fillId="2" borderId="47" xfId="0" applyNumberFormat="1" applyFill="1" applyBorder="1" applyAlignment="1">
      <alignment horizontal="center" vertical="top" shrinkToFit="1"/>
    </xf>
    <xf numFmtId="49" fontId="9" fillId="4" borderId="28" xfId="0" applyNumberFormat="1" applyFont="1" applyFill="1" applyBorder="1" applyAlignment="1">
      <alignment horizontal="center" vertical="center"/>
    </xf>
    <xf numFmtId="49" fontId="0" fillId="2" borderId="38" xfId="0" applyNumberFormat="1" applyFill="1" applyBorder="1" applyAlignment="1">
      <alignment horizontal="center" vertical="top"/>
    </xf>
    <xf numFmtId="0" fontId="18" fillId="0" borderId="26" xfId="0" applyFont="1" applyBorder="1" applyAlignment="1">
      <alignment horizontal="center" vertical="top"/>
    </xf>
    <xf numFmtId="0" fontId="0" fillId="2" borderId="10" xfId="0" applyFill="1" applyBorder="1" applyAlignment="1">
      <alignment horizontal="center" vertical="top"/>
    </xf>
    <xf numFmtId="0" fontId="18" fillId="0" borderId="31" xfId="0" applyFont="1" applyBorder="1" applyAlignment="1">
      <alignment horizontal="center" vertical="top"/>
    </xf>
    <xf numFmtId="0" fontId="18" fillId="0" borderId="10" xfId="0" applyFont="1" applyBorder="1" applyAlignment="1">
      <alignment horizontal="center" vertical="top"/>
    </xf>
    <xf numFmtId="49" fontId="0" fillId="0" borderId="0" xfId="0" applyNumberFormat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 applyBorder="1" applyAlignment="1">
      <alignment vertical="center"/>
    </xf>
    <xf numFmtId="49" fontId="0" fillId="0" borderId="0" xfId="0" applyNumberFormat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/>
    </xf>
    <xf numFmtId="49" fontId="0" fillId="0" borderId="0" xfId="0" applyNumberFormat="1" applyBorder="1" applyAlignment="1">
      <alignment horizontal="left" vertical="center"/>
    </xf>
    <xf numFmtId="49" fontId="0" fillId="2" borderId="0" xfId="0" applyNumberFormat="1" applyFill="1" applyBorder="1" applyAlignment="1">
      <alignment horizontal="left" vertical="center"/>
    </xf>
  </cellXfs>
  <cellStyles count="11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  <cellStyle name="normální_POL.XLS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86"/>
  <sheetViews>
    <sheetView showGridLines="0" tabSelected="1" topLeftCell="B1" zoomScaleNormal="100" zoomScaleSheetLayoutView="75" workbookViewId="0">
      <selection activeCell="F55" sqref="F55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8" width="12.6640625" customWidth="1"/>
    <col min="9" max="9" width="13" customWidth="1"/>
    <col min="10" max="10" width="6.6640625" customWidth="1"/>
    <col min="11" max="11" width="4.33203125" customWidth="1"/>
    <col min="12" max="15" width="10.6640625" customWidth="1"/>
    <col min="52" max="52" width="93.44140625" customWidth="1"/>
  </cols>
  <sheetData>
    <row r="1" spans="1:15" ht="33.75" customHeight="1" x14ac:dyDescent="0.25">
      <c r="A1" s="52" t="s">
        <v>36</v>
      </c>
      <c r="B1" s="277" t="s">
        <v>2</v>
      </c>
      <c r="C1" s="278"/>
      <c r="D1" s="278"/>
      <c r="E1" s="278"/>
      <c r="F1" s="278"/>
      <c r="G1" s="278"/>
      <c r="H1" s="278"/>
      <c r="I1" s="278"/>
      <c r="J1" s="279"/>
    </row>
    <row r="2" spans="1:15" ht="36" customHeight="1" x14ac:dyDescent="0.25">
      <c r="A2" s="2"/>
      <c r="B2" s="59" t="s">
        <v>22</v>
      </c>
      <c r="C2" s="60"/>
      <c r="D2" s="61" t="s">
        <v>44</v>
      </c>
      <c r="E2" s="286" t="s">
        <v>810</v>
      </c>
      <c r="F2" s="287"/>
      <c r="G2" s="287"/>
      <c r="H2" s="287"/>
      <c r="I2" s="287"/>
      <c r="J2" s="288"/>
      <c r="O2" s="1"/>
    </row>
    <row r="3" spans="1:15" ht="27" customHeight="1" x14ac:dyDescent="0.25">
      <c r="A3" s="2"/>
      <c r="B3" s="62" t="s">
        <v>42</v>
      </c>
      <c r="C3" s="60"/>
      <c r="D3" s="63" t="s">
        <v>39</v>
      </c>
      <c r="E3" s="289"/>
      <c r="F3" s="290"/>
      <c r="G3" s="290"/>
      <c r="H3" s="290"/>
      <c r="I3" s="290"/>
      <c r="J3" s="291"/>
    </row>
    <row r="4" spans="1:15" ht="23.25" customHeight="1" x14ac:dyDescent="0.25">
      <c r="A4" s="58">
        <v>883</v>
      </c>
      <c r="B4" s="64" t="s">
        <v>43</v>
      </c>
      <c r="C4" s="65"/>
      <c r="D4" s="66"/>
      <c r="E4" s="299" t="s">
        <v>619</v>
      </c>
      <c r="F4" s="300"/>
      <c r="G4" s="300"/>
      <c r="H4" s="300"/>
      <c r="I4" s="300"/>
      <c r="J4" s="301"/>
    </row>
    <row r="5" spans="1:15" ht="24" customHeight="1" x14ac:dyDescent="0.25">
      <c r="A5" s="2"/>
      <c r="B5" s="35" t="s">
        <v>21</v>
      </c>
      <c r="D5" s="26" t="s">
        <v>485</v>
      </c>
      <c r="E5" s="21"/>
      <c r="F5" s="21"/>
      <c r="G5" s="21"/>
      <c r="H5" s="23" t="s">
        <v>38</v>
      </c>
      <c r="I5" s="26">
        <v>70892822</v>
      </c>
      <c r="J5" s="8"/>
    </row>
    <row r="6" spans="1:15" ht="15.75" customHeight="1" x14ac:dyDescent="0.25">
      <c r="A6" s="2"/>
      <c r="B6" s="31"/>
      <c r="C6" s="21"/>
      <c r="D6" s="170" t="s">
        <v>486</v>
      </c>
      <c r="E6" s="21"/>
      <c r="F6" s="21"/>
      <c r="G6" s="21"/>
      <c r="H6" s="23" t="s">
        <v>34</v>
      </c>
      <c r="I6" s="26" t="s">
        <v>487</v>
      </c>
      <c r="J6" s="8"/>
    </row>
    <row r="7" spans="1:15" ht="15.75" customHeight="1" x14ac:dyDescent="0.25">
      <c r="A7" s="2"/>
      <c r="B7" s="32"/>
      <c r="C7" s="171" t="s">
        <v>488</v>
      </c>
      <c r="D7" s="172" t="s">
        <v>814</v>
      </c>
      <c r="E7" s="169"/>
      <c r="F7" s="169"/>
      <c r="G7" s="169"/>
      <c r="H7" s="28"/>
      <c r="I7" s="169"/>
      <c r="J7" s="38"/>
    </row>
    <row r="8" spans="1:15" ht="24" hidden="1" customHeight="1" x14ac:dyDescent="0.25">
      <c r="A8" s="2"/>
      <c r="B8" s="35" t="s">
        <v>19</v>
      </c>
      <c r="D8" s="26"/>
      <c r="H8" s="23" t="s">
        <v>38</v>
      </c>
      <c r="I8" s="26"/>
      <c r="J8" s="8"/>
    </row>
    <row r="9" spans="1:15" ht="15.75" hidden="1" customHeight="1" x14ac:dyDescent="0.25">
      <c r="A9" s="2"/>
      <c r="B9" s="2"/>
      <c r="D9" s="26"/>
      <c r="H9" s="23" t="s">
        <v>34</v>
      </c>
      <c r="I9" s="26"/>
      <c r="J9" s="8"/>
    </row>
    <row r="10" spans="1:15" ht="15.75" hidden="1" customHeight="1" x14ac:dyDescent="0.25">
      <c r="A10" s="2"/>
      <c r="B10" s="39"/>
      <c r="C10" s="22"/>
      <c r="D10" s="27"/>
      <c r="E10" s="28"/>
      <c r="F10" s="28"/>
      <c r="G10" s="14"/>
      <c r="H10" s="14"/>
      <c r="I10" s="40"/>
      <c r="J10" s="38"/>
    </row>
    <row r="11" spans="1:15" ht="24" customHeight="1" x14ac:dyDescent="0.25">
      <c r="A11" s="2"/>
      <c r="B11" s="35" t="s">
        <v>18</v>
      </c>
      <c r="D11" s="293"/>
      <c r="E11" s="293"/>
      <c r="F11" s="293"/>
      <c r="G11" s="293"/>
      <c r="H11" s="23" t="s">
        <v>38</v>
      </c>
      <c r="I11" s="233"/>
      <c r="J11" s="8"/>
    </row>
    <row r="12" spans="1:15" ht="15.75" customHeight="1" x14ac:dyDescent="0.25">
      <c r="A12" s="2"/>
      <c r="B12" s="31"/>
      <c r="C12" s="21"/>
      <c r="D12" s="298"/>
      <c r="E12" s="298"/>
      <c r="F12" s="298"/>
      <c r="G12" s="298"/>
      <c r="H12" s="23" t="s">
        <v>34</v>
      </c>
      <c r="I12" s="233"/>
      <c r="J12" s="8"/>
    </row>
    <row r="13" spans="1:15" ht="15.75" customHeight="1" x14ac:dyDescent="0.25">
      <c r="A13" s="2"/>
      <c r="B13" s="32"/>
      <c r="C13" s="22"/>
      <c r="D13" s="232"/>
      <c r="E13" s="302"/>
      <c r="F13" s="303"/>
      <c r="G13" s="303"/>
      <c r="H13" s="168"/>
      <c r="I13" s="169"/>
      <c r="J13" s="38"/>
    </row>
    <row r="14" spans="1:15" ht="22.5" customHeight="1" x14ac:dyDescent="0.25">
      <c r="A14" s="2"/>
      <c r="B14" s="173" t="s">
        <v>20</v>
      </c>
      <c r="C14" s="174"/>
      <c r="D14" s="234"/>
      <c r="E14" s="175"/>
      <c r="F14" s="175"/>
      <c r="G14" s="175"/>
      <c r="H14" s="176"/>
      <c r="I14" s="175"/>
      <c r="J14" s="177"/>
    </row>
    <row r="15" spans="1:15" ht="32.25" customHeight="1" x14ac:dyDescent="0.25">
      <c r="A15" s="2"/>
      <c r="B15" s="39" t="s">
        <v>32</v>
      </c>
      <c r="C15" s="51"/>
      <c r="D15" s="14"/>
      <c r="E15" s="292"/>
      <c r="F15" s="292"/>
      <c r="G15" s="294"/>
      <c r="H15" s="294"/>
      <c r="I15" s="294" t="s">
        <v>29</v>
      </c>
      <c r="J15" s="295"/>
    </row>
    <row r="16" spans="1:15" ht="23.25" customHeight="1" x14ac:dyDescent="0.25">
      <c r="A16" s="118" t="s">
        <v>24</v>
      </c>
      <c r="B16" s="42" t="s">
        <v>24</v>
      </c>
      <c r="C16" s="43"/>
      <c r="D16" s="44"/>
      <c r="E16" s="283"/>
      <c r="F16" s="284"/>
      <c r="G16" s="283"/>
      <c r="H16" s="284"/>
      <c r="I16" s="283">
        <f>I61+I62+I63+I64+I65+I66+I67+I68+I69+I70+I71+I72+I82</f>
        <v>0</v>
      </c>
      <c r="J16" s="285"/>
    </row>
    <row r="17" spans="1:12" ht="23.25" customHeight="1" x14ac:dyDescent="0.25">
      <c r="A17" s="118" t="s">
        <v>25</v>
      </c>
      <c r="B17" s="42" t="s">
        <v>25</v>
      </c>
      <c r="C17" s="43"/>
      <c r="D17" s="44"/>
      <c r="E17" s="283"/>
      <c r="F17" s="284"/>
      <c r="G17" s="283"/>
      <c r="H17" s="284"/>
      <c r="I17" s="283">
        <f>I55+I59+I73+I74+I75+I76+I77+I78+I79+I80+I81+I56+I57+I58+I54</f>
        <v>0</v>
      </c>
      <c r="J17" s="285"/>
    </row>
    <row r="18" spans="1:12" ht="23.25" customHeight="1" x14ac:dyDescent="0.25">
      <c r="A18" s="118" t="s">
        <v>26</v>
      </c>
      <c r="B18" s="42" t="s">
        <v>26</v>
      </c>
      <c r="C18" s="43"/>
      <c r="D18" s="44"/>
      <c r="E18" s="283"/>
      <c r="F18" s="284"/>
      <c r="G18" s="283"/>
      <c r="H18" s="284"/>
      <c r="I18" s="283">
        <f>SUMIF(F61:F82,A18,I61:I82)</f>
        <v>0</v>
      </c>
      <c r="J18" s="285"/>
    </row>
    <row r="19" spans="1:12" ht="23.25" customHeight="1" x14ac:dyDescent="0.25">
      <c r="A19" s="118" t="s">
        <v>99</v>
      </c>
      <c r="B19" s="42" t="s">
        <v>27</v>
      </c>
      <c r="C19" s="43"/>
      <c r="D19" s="44"/>
      <c r="E19" s="283"/>
      <c r="F19" s="284"/>
      <c r="G19" s="283"/>
      <c r="H19" s="284"/>
      <c r="I19" s="283">
        <f>I53</f>
        <v>0</v>
      </c>
      <c r="J19" s="285"/>
    </row>
    <row r="20" spans="1:12" ht="23.25" customHeight="1" x14ac:dyDescent="0.25">
      <c r="A20" s="118" t="s">
        <v>100</v>
      </c>
      <c r="B20" s="42" t="s">
        <v>28</v>
      </c>
      <c r="C20" s="43"/>
      <c r="D20" s="44"/>
      <c r="E20" s="283"/>
      <c r="F20" s="284"/>
      <c r="G20" s="283"/>
      <c r="H20" s="284"/>
      <c r="I20" s="283">
        <f>SUMIF(F61:F82,A20,I61:I82)</f>
        <v>0</v>
      </c>
      <c r="J20" s="285"/>
    </row>
    <row r="21" spans="1:12" ht="23.25" customHeight="1" x14ac:dyDescent="0.25">
      <c r="A21" s="2"/>
      <c r="B21" s="53" t="s">
        <v>29</v>
      </c>
      <c r="C21" s="54"/>
      <c r="D21" s="55"/>
      <c r="E21" s="296"/>
      <c r="F21" s="297"/>
      <c r="G21" s="296"/>
      <c r="H21" s="297"/>
      <c r="I21" s="296">
        <f>SUM(I16:J20)</f>
        <v>0</v>
      </c>
      <c r="J21" s="309"/>
      <c r="L21" s="68"/>
    </row>
    <row r="22" spans="1:12" ht="33" customHeight="1" x14ac:dyDescent="0.25">
      <c r="A22" s="2"/>
      <c r="B22" s="50" t="s">
        <v>33</v>
      </c>
      <c r="C22" s="43"/>
      <c r="D22" s="44"/>
      <c r="E22" s="49"/>
      <c r="F22" s="46"/>
      <c r="G22" s="37"/>
      <c r="H22" s="37"/>
      <c r="I22" s="37"/>
      <c r="J22" s="47"/>
    </row>
    <row r="23" spans="1:12" ht="23.25" customHeight="1" x14ac:dyDescent="0.25">
      <c r="A23" s="2">
        <f>ZakladDPHSni*SazbaDPH1/100</f>
        <v>0</v>
      </c>
      <c r="B23" s="42" t="s">
        <v>11</v>
      </c>
      <c r="C23" s="43"/>
      <c r="D23" s="44"/>
      <c r="E23" s="45">
        <v>15</v>
      </c>
      <c r="F23" s="46" t="s">
        <v>0</v>
      </c>
      <c r="G23" s="307">
        <f>ZakladDPHSniVypocet</f>
        <v>0</v>
      </c>
      <c r="H23" s="308"/>
      <c r="I23" s="308"/>
      <c r="J23" s="47" t="str">
        <f t="shared" ref="J23:J28" si="0">Mena</f>
        <v>CZK</v>
      </c>
    </row>
    <row r="24" spans="1:12" ht="23.25" customHeight="1" x14ac:dyDescent="0.25">
      <c r="A24" s="2">
        <f>(A23-INT(A23))*100</f>
        <v>0</v>
      </c>
      <c r="B24" s="42" t="s">
        <v>12</v>
      </c>
      <c r="C24" s="43"/>
      <c r="D24" s="44"/>
      <c r="E24" s="45">
        <f>SazbaDPH1</f>
        <v>15</v>
      </c>
      <c r="F24" s="46" t="s">
        <v>0</v>
      </c>
      <c r="G24" s="305">
        <f>IF(A24&gt;50, ROUNDUP(A23, 0), ROUNDDOWN(A23, 0))</f>
        <v>0</v>
      </c>
      <c r="H24" s="306"/>
      <c r="I24" s="306"/>
      <c r="J24" s="47" t="str">
        <f t="shared" si="0"/>
        <v>CZK</v>
      </c>
    </row>
    <row r="25" spans="1:12" ht="23.25" customHeight="1" x14ac:dyDescent="0.25">
      <c r="A25" s="2">
        <f>ZakladDPHZakl*SazbaDPH2/100</f>
        <v>0</v>
      </c>
      <c r="B25" s="42" t="s">
        <v>13</v>
      </c>
      <c r="C25" s="43"/>
      <c r="D25" s="44"/>
      <c r="E25" s="45">
        <v>21</v>
      </c>
      <c r="F25" s="46" t="s">
        <v>0</v>
      </c>
      <c r="G25" s="307">
        <f>I21</f>
        <v>0</v>
      </c>
      <c r="H25" s="308"/>
      <c r="I25" s="308"/>
      <c r="J25" s="47" t="str">
        <f t="shared" si="0"/>
        <v>CZK</v>
      </c>
    </row>
    <row r="26" spans="1:12" ht="23.25" customHeight="1" x14ac:dyDescent="0.25">
      <c r="A26" s="2">
        <f>(A25-INT(A25))*100</f>
        <v>0</v>
      </c>
      <c r="B26" s="36" t="s">
        <v>14</v>
      </c>
      <c r="C26" s="18"/>
      <c r="D26" s="14"/>
      <c r="E26" s="33">
        <f>SazbaDPH2</f>
        <v>21</v>
      </c>
      <c r="F26" s="34" t="s">
        <v>0</v>
      </c>
      <c r="G26" s="280">
        <f>ZakladDPHZakl/100*21</f>
        <v>0</v>
      </c>
      <c r="H26" s="281"/>
      <c r="I26" s="281"/>
      <c r="J26" s="41" t="str">
        <f t="shared" si="0"/>
        <v>CZK</v>
      </c>
    </row>
    <row r="27" spans="1:12" ht="23.25" customHeight="1" thickBot="1" x14ac:dyDescent="0.3">
      <c r="A27" s="2">
        <f>ZakladDPHSni+DPHSni+ZakladDPHZakl+DPHZakl</f>
        <v>0</v>
      </c>
      <c r="B27" s="35" t="s">
        <v>3</v>
      </c>
      <c r="C27" s="16"/>
      <c r="D27" s="19"/>
      <c r="E27" s="16"/>
      <c r="F27" s="17"/>
      <c r="G27" s="282">
        <f>CenaCelkem-(ZakladDPHSni+DPHSni+ZakladDPHZakl+DPHZakl)</f>
        <v>0</v>
      </c>
      <c r="H27" s="282"/>
      <c r="I27" s="282"/>
      <c r="J27" s="48" t="str">
        <f t="shared" si="0"/>
        <v>CZK</v>
      </c>
    </row>
    <row r="28" spans="1:12" ht="27.75" hidden="1" customHeight="1" thickBot="1" x14ac:dyDescent="0.3">
      <c r="A28" s="2"/>
      <c r="B28" s="94" t="s">
        <v>23</v>
      </c>
      <c r="C28" s="95"/>
      <c r="D28" s="95"/>
      <c r="E28" s="96"/>
      <c r="F28" s="97"/>
      <c r="G28" s="311">
        <f>ZakladDPHSniVypocet+ZakladDPHZaklVypocet</f>
        <v>0</v>
      </c>
      <c r="H28" s="311"/>
      <c r="I28" s="311"/>
      <c r="J28" s="98" t="str">
        <f t="shared" si="0"/>
        <v>CZK</v>
      </c>
    </row>
    <row r="29" spans="1:12" ht="27.75" customHeight="1" thickBot="1" x14ac:dyDescent="0.3">
      <c r="A29" s="2">
        <f>(A27-INT(A27))*100</f>
        <v>0</v>
      </c>
      <c r="B29" s="94" t="s">
        <v>35</v>
      </c>
      <c r="C29" s="99"/>
      <c r="D29" s="99"/>
      <c r="E29" s="99"/>
      <c r="F29" s="99"/>
      <c r="G29" s="310">
        <f>IF(A29&gt;50, ROUNDUP(A27, 0), ROUNDDOWN(A27, 0))</f>
        <v>0</v>
      </c>
      <c r="H29" s="310"/>
      <c r="I29" s="310"/>
      <c r="J29" s="100" t="s">
        <v>47</v>
      </c>
    </row>
    <row r="30" spans="1:12" ht="12.75" customHeight="1" x14ac:dyDescent="0.25">
      <c r="A30" s="2"/>
      <c r="B30" s="2"/>
      <c r="J30" s="9"/>
    </row>
    <row r="31" spans="1:12" ht="30" customHeight="1" x14ac:dyDescent="0.25">
      <c r="A31" s="2"/>
      <c r="B31" s="2"/>
      <c r="J31" s="9"/>
    </row>
    <row r="32" spans="1:12" ht="18.75" customHeight="1" x14ac:dyDescent="0.25">
      <c r="A32" s="2"/>
      <c r="B32" s="20"/>
      <c r="C32" s="15" t="s">
        <v>10</v>
      </c>
      <c r="D32" s="235"/>
      <c r="E32" s="30"/>
      <c r="F32" s="15" t="s">
        <v>9</v>
      </c>
      <c r="G32" s="30"/>
      <c r="H32" s="236"/>
      <c r="I32" s="30"/>
      <c r="J32" s="9"/>
    </row>
    <row r="33" spans="1:52" ht="80.400000000000006" customHeight="1" x14ac:dyDescent="0.25">
      <c r="A33" s="2"/>
      <c r="B33" s="2"/>
      <c r="J33" s="9"/>
    </row>
    <row r="34" spans="1:52" s="25" customFormat="1" ht="18.75" customHeight="1" x14ac:dyDescent="0.25">
      <c r="A34" s="24"/>
      <c r="B34" s="24"/>
      <c r="D34" s="312"/>
      <c r="E34" s="313"/>
      <c r="G34" s="312"/>
      <c r="H34" s="313"/>
      <c r="I34" s="313"/>
      <c r="J34" s="29"/>
    </row>
    <row r="35" spans="1:52" ht="12.75" customHeight="1" x14ac:dyDescent="0.25">
      <c r="A35" s="2"/>
      <c r="B35" s="2"/>
      <c r="D35" s="304"/>
      <c r="E35" s="304"/>
      <c r="G35" s="259"/>
      <c r="H35" s="260"/>
      <c r="I35" s="259"/>
      <c r="J35" s="9"/>
    </row>
    <row r="36" spans="1:52" ht="13.5" customHeight="1" thickBot="1" x14ac:dyDescent="0.3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52" ht="27" hidden="1" customHeight="1" x14ac:dyDescent="0.25">
      <c r="B37" s="71" t="s">
        <v>15</v>
      </c>
      <c r="C37" s="72"/>
      <c r="D37" s="72"/>
      <c r="E37" s="72"/>
      <c r="F37" s="73"/>
      <c r="G37" s="73"/>
      <c r="H37" s="73"/>
      <c r="I37" s="73"/>
      <c r="J37" s="72"/>
    </row>
    <row r="38" spans="1:52" ht="25.5" hidden="1" customHeight="1" x14ac:dyDescent="0.25">
      <c r="A38" s="70" t="s">
        <v>37</v>
      </c>
      <c r="B38" s="74" t="s">
        <v>16</v>
      </c>
      <c r="C38" s="75" t="s">
        <v>4</v>
      </c>
      <c r="D38" s="76"/>
      <c r="E38" s="76"/>
      <c r="F38" s="77" t="str">
        <f>B23</f>
        <v>Základ pro sníženou DPH</v>
      </c>
      <c r="G38" s="77" t="str">
        <f>B25</f>
        <v>Základ pro základní DPH</v>
      </c>
      <c r="H38" s="78" t="s">
        <v>17</v>
      </c>
      <c r="I38" s="78" t="s">
        <v>1</v>
      </c>
      <c r="J38" s="79" t="s">
        <v>0</v>
      </c>
    </row>
    <row r="39" spans="1:52" ht="25.5" hidden="1" customHeight="1" x14ac:dyDescent="0.25">
      <c r="A39" s="70">
        <v>1</v>
      </c>
      <c r="B39" s="80" t="s">
        <v>45</v>
      </c>
      <c r="C39" s="270"/>
      <c r="D39" s="271"/>
      <c r="E39" s="271"/>
      <c r="F39" s="81">
        <f>'stavební část'!AD173</f>
        <v>0</v>
      </c>
      <c r="G39" s="82">
        <f>'stavební část'!AE173</f>
        <v>0</v>
      </c>
      <c r="H39" s="83">
        <f>(F39*SazbaDPH1/100)+(G39*SazbaDPH2/100)</f>
        <v>0</v>
      </c>
      <c r="I39" s="83">
        <f>F39+G39+H39</f>
        <v>0</v>
      </c>
      <c r="J39" s="84" t="str">
        <f>IF(CenaCelkemVypocet=0,"",I39/CenaCelkemVypocet*100)</f>
        <v/>
      </c>
    </row>
    <row r="40" spans="1:52" ht="25.5" hidden="1" customHeight="1" x14ac:dyDescent="0.25">
      <c r="A40" s="70">
        <v>2</v>
      </c>
      <c r="B40" s="85" t="s">
        <v>39</v>
      </c>
      <c r="C40" s="272" t="s">
        <v>41</v>
      </c>
      <c r="D40" s="273"/>
      <c r="E40" s="273"/>
      <c r="F40" s="86">
        <f>'stavební část'!AD173</f>
        <v>0</v>
      </c>
      <c r="G40" s="87">
        <f>'stavební část'!AE173</f>
        <v>0</v>
      </c>
      <c r="H40" s="87">
        <f>(F40*SazbaDPH1/100)+(G40*SazbaDPH2/100)</f>
        <v>0</v>
      </c>
      <c r="I40" s="87">
        <f>F40+G40+H40</f>
        <v>0</v>
      </c>
      <c r="J40" s="88" t="str">
        <f>IF(CenaCelkemVypocet=0,"",I40/CenaCelkemVypocet*100)</f>
        <v/>
      </c>
    </row>
    <row r="41" spans="1:52" ht="25.5" hidden="1" customHeight="1" x14ac:dyDescent="0.25">
      <c r="A41" s="70">
        <v>3</v>
      </c>
      <c r="B41" s="89" t="s">
        <v>39</v>
      </c>
      <c r="C41" s="270" t="s">
        <v>40</v>
      </c>
      <c r="D41" s="271"/>
      <c r="E41" s="271"/>
      <c r="F41" s="90">
        <f>'stavební část'!AD173</f>
        <v>0</v>
      </c>
      <c r="G41" s="83">
        <f>'stavební část'!AE173</f>
        <v>0</v>
      </c>
      <c r="H41" s="83">
        <f>(F41*SazbaDPH1/100)+(G41*SazbaDPH2/100)</f>
        <v>0</v>
      </c>
      <c r="I41" s="83">
        <f>F41+G41+H41</f>
        <v>0</v>
      </c>
      <c r="J41" s="84" t="str">
        <f>IF(CenaCelkemVypocet=0,"",I41/CenaCelkemVypocet*100)</f>
        <v/>
      </c>
    </row>
    <row r="42" spans="1:52" ht="25.5" hidden="1" customHeight="1" x14ac:dyDescent="0.25">
      <c r="A42" s="70"/>
      <c r="B42" s="274" t="s">
        <v>46</v>
      </c>
      <c r="C42" s="275"/>
      <c r="D42" s="275"/>
      <c r="E42" s="276"/>
      <c r="F42" s="91">
        <f>SUMIF(A39:A41,"=1",F39:F41)</f>
        <v>0</v>
      </c>
      <c r="G42" s="92">
        <f>SUMIF(A39:A41,"=1",G39:G41)</f>
        <v>0</v>
      </c>
      <c r="H42" s="92">
        <f>SUMIF(A39:A41,"=1",H39:H41)</f>
        <v>0</v>
      </c>
      <c r="I42" s="92">
        <f>SUMIF(A39:A41,"=1",I39:I41)</f>
        <v>0</v>
      </c>
      <c r="J42" s="93">
        <f>SUMIF(A39:A41,"=1",J39:J41)</f>
        <v>0</v>
      </c>
    </row>
    <row r="44" spans="1:52" x14ac:dyDescent="0.25">
      <c r="A44" t="s">
        <v>48</v>
      </c>
      <c r="B44" t="s">
        <v>49</v>
      </c>
    </row>
    <row r="45" spans="1:52" ht="26.4" x14ac:dyDescent="0.25">
      <c r="B45" s="269" t="s">
        <v>50</v>
      </c>
      <c r="C45" s="269"/>
      <c r="D45" s="269"/>
      <c r="E45" s="269"/>
      <c r="F45" s="269"/>
      <c r="G45" s="269"/>
      <c r="H45" s="269"/>
      <c r="I45" s="269"/>
      <c r="J45" s="269"/>
      <c r="AZ45" s="101" t="str">
        <f>B45</f>
        <v>Rozpočet řeší malby jen na dotčených plochách rekonstrukcí - neřeší výmalbu celých prostor, započtená malba bílá!</v>
      </c>
    </row>
    <row r="46" spans="1:52" x14ac:dyDescent="0.25">
      <c r="B46" s="269" t="s">
        <v>51</v>
      </c>
      <c r="C46" s="269"/>
      <c r="D46" s="269"/>
      <c r="E46" s="269"/>
      <c r="F46" s="269"/>
      <c r="G46" s="269"/>
      <c r="H46" s="269"/>
      <c r="I46" s="269"/>
      <c r="J46" s="269"/>
      <c r="AZ46" s="101" t="str">
        <f>B46</f>
        <v>Rozpočet neřeší výměnu parapetů!</v>
      </c>
    </row>
    <row r="47" spans="1:52" x14ac:dyDescent="0.25">
      <c r="B47" s="269" t="s">
        <v>52</v>
      </c>
      <c r="C47" s="269"/>
      <c r="D47" s="269"/>
      <c r="E47" s="269"/>
      <c r="F47" s="269"/>
      <c r="G47" s="269"/>
      <c r="H47" s="269"/>
      <c r="I47" s="269"/>
      <c r="J47" s="269"/>
      <c r="AZ47" s="101" t="str">
        <f>B47</f>
        <v>Rozpočet neřeší prahy!</v>
      </c>
    </row>
    <row r="48" spans="1:52" ht="6" customHeight="1" x14ac:dyDescent="0.25"/>
    <row r="49" spans="1:10" ht="8.4" customHeight="1" x14ac:dyDescent="0.25"/>
    <row r="50" spans="1:10" ht="15.6" x14ac:dyDescent="0.3">
      <c r="B50" s="102" t="s">
        <v>53</v>
      </c>
    </row>
    <row r="51" spans="1:10" ht="6.6" customHeight="1" x14ac:dyDescent="0.25"/>
    <row r="52" spans="1:10" ht="24.6" customHeight="1" x14ac:dyDescent="0.25">
      <c r="A52" s="103"/>
      <c r="B52" s="106" t="s">
        <v>16</v>
      </c>
      <c r="C52" s="106" t="s">
        <v>4</v>
      </c>
      <c r="D52" s="107"/>
      <c r="E52" s="107"/>
      <c r="F52" s="108" t="s">
        <v>54</v>
      </c>
      <c r="G52" s="108"/>
      <c r="H52" s="108"/>
      <c r="I52" s="108" t="s">
        <v>29</v>
      </c>
      <c r="J52" s="108"/>
    </row>
    <row r="53" spans="1:10" ht="24.6" customHeight="1" x14ac:dyDescent="0.25">
      <c r="A53" s="103"/>
      <c r="B53" s="164"/>
      <c r="C53" s="264" t="s">
        <v>815</v>
      </c>
      <c r="D53" s="265"/>
      <c r="E53" s="265"/>
      <c r="F53" s="165" t="s">
        <v>816</v>
      </c>
      <c r="G53" s="166"/>
      <c r="H53" s="166"/>
      <c r="I53" s="166">
        <f>VON!G50</f>
        <v>0</v>
      </c>
      <c r="J53" s="167"/>
    </row>
    <row r="54" spans="1:10" ht="24.6" customHeight="1" x14ac:dyDescent="0.25">
      <c r="A54" s="103"/>
      <c r="B54" s="220"/>
      <c r="C54" s="264" t="s">
        <v>490</v>
      </c>
      <c r="D54" s="265"/>
      <c r="E54" s="265"/>
      <c r="F54" s="261" t="s">
        <v>25</v>
      </c>
      <c r="G54" s="221"/>
      <c r="H54" s="221"/>
      <c r="I54" s="221">
        <f>vzduchotechnika!G19</f>
        <v>0</v>
      </c>
      <c r="J54" s="167"/>
    </row>
    <row r="55" spans="1:10" ht="24.6" customHeight="1" x14ac:dyDescent="0.25">
      <c r="A55" s="103"/>
      <c r="B55" s="164"/>
      <c r="C55" s="266" t="s">
        <v>621</v>
      </c>
      <c r="D55" s="267"/>
      <c r="E55" s="268"/>
      <c r="F55" s="165" t="s">
        <v>25</v>
      </c>
      <c r="G55" s="166"/>
      <c r="H55" s="166"/>
      <c r="I55" s="166">
        <f>'ZTI - areálové rozvody kanaliza'!G34</f>
        <v>0</v>
      </c>
      <c r="J55" s="167"/>
    </row>
    <row r="56" spans="1:10" ht="24.6" customHeight="1" x14ac:dyDescent="0.25">
      <c r="A56" s="103"/>
      <c r="B56" s="220"/>
      <c r="C56" s="264" t="s">
        <v>648</v>
      </c>
      <c r="D56" s="265"/>
      <c r="E56" s="265"/>
      <c r="F56" s="165" t="s">
        <v>25</v>
      </c>
      <c r="G56" s="221"/>
      <c r="H56" s="221"/>
      <c r="I56" s="166">
        <f>'ZTI - škola'!G83</f>
        <v>0</v>
      </c>
      <c r="J56" s="167"/>
    </row>
    <row r="57" spans="1:10" ht="24.6" customHeight="1" x14ac:dyDescent="0.25">
      <c r="A57" s="103"/>
      <c r="B57" s="220"/>
      <c r="C57" s="264" t="s">
        <v>724</v>
      </c>
      <c r="D57" s="265"/>
      <c r="E57" s="265"/>
      <c r="F57" s="165" t="s">
        <v>25</v>
      </c>
      <c r="G57" s="221"/>
      <c r="H57" s="221"/>
      <c r="I57" s="166">
        <f>'ZTI - tělocvična'!G77</f>
        <v>0</v>
      </c>
      <c r="J57" s="167"/>
    </row>
    <row r="58" spans="1:10" ht="24.6" customHeight="1" x14ac:dyDescent="0.25">
      <c r="A58" s="103"/>
      <c r="B58" s="220"/>
      <c r="C58" s="264" t="s">
        <v>813</v>
      </c>
      <c r="D58" s="265"/>
      <c r="E58" s="265"/>
      <c r="F58" s="165" t="s">
        <v>25</v>
      </c>
      <c r="G58" s="221"/>
      <c r="H58" s="221"/>
      <c r="I58" s="166">
        <f>plyn!G26</f>
        <v>0</v>
      </c>
      <c r="J58" s="167"/>
    </row>
    <row r="59" spans="1:10" ht="24.6" customHeight="1" x14ac:dyDescent="0.25">
      <c r="A59" s="103"/>
      <c r="B59" s="164"/>
      <c r="C59" s="264" t="s">
        <v>616</v>
      </c>
      <c r="D59" s="265"/>
      <c r="E59" s="265"/>
      <c r="F59" s="165" t="s">
        <v>25</v>
      </c>
      <c r="G59" s="166"/>
      <c r="H59" s="166"/>
      <c r="I59" s="166">
        <f>elektroinstalace!G136</f>
        <v>0</v>
      </c>
      <c r="J59" s="167"/>
    </row>
    <row r="60" spans="1:10" ht="24.6" customHeight="1" x14ac:dyDescent="0.25">
      <c r="A60" s="103"/>
      <c r="B60" s="164"/>
      <c r="C60" s="264" t="s">
        <v>40</v>
      </c>
      <c r="D60" s="265"/>
      <c r="E60" s="265"/>
      <c r="F60" s="165" t="s">
        <v>24</v>
      </c>
      <c r="G60" s="166"/>
      <c r="H60" s="166"/>
      <c r="I60" s="166">
        <f>I61+I62+I63+I64+I65+I66+I67+I68+I69+I70+I71+I72+I73+I74+I75+I76+I77+I78+I79+I80+I81+I82</f>
        <v>0</v>
      </c>
      <c r="J60" s="167"/>
    </row>
    <row r="61" spans="1:10" ht="24.6" customHeight="1" x14ac:dyDescent="0.25">
      <c r="A61" s="104"/>
      <c r="B61" s="109" t="s">
        <v>55</v>
      </c>
      <c r="C61" s="262" t="s">
        <v>56</v>
      </c>
      <c r="D61" s="263"/>
      <c r="E61" s="263"/>
      <c r="F61" s="114" t="s">
        <v>24</v>
      </c>
      <c r="G61" s="115"/>
      <c r="H61" s="115"/>
      <c r="I61" s="115">
        <f>'stavební část'!G8</f>
        <v>0</v>
      </c>
      <c r="J61" s="112"/>
    </row>
    <row r="62" spans="1:10" ht="24.6" customHeight="1" x14ac:dyDescent="0.25">
      <c r="A62" s="104"/>
      <c r="B62" s="109" t="s">
        <v>39</v>
      </c>
      <c r="C62" s="262" t="s">
        <v>57</v>
      </c>
      <c r="D62" s="263"/>
      <c r="E62" s="263"/>
      <c r="F62" s="114" t="s">
        <v>24</v>
      </c>
      <c r="G62" s="115"/>
      <c r="H62" s="115"/>
      <c r="I62" s="115">
        <f>'stavební část'!G12</f>
        <v>0</v>
      </c>
      <c r="J62" s="112"/>
    </row>
    <row r="63" spans="1:10" ht="24.6" customHeight="1" x14ac:dyDescent="0.25">
      <c r="A63" s="104"/>
      <c r="B63" s="109" t="s">
        <v>58</v>
      </c>
      <c r="C63" s="262" t="s">
        <v>59</v>
      </c>
      <c r="D63" s="263"/>
      <c r="E63" s="263"/>
      <c r="F63" s="114" t="s">
        <v>24</v>
      </c>
      <c r="G63" s="115"/>
      <c r="H63" s="115"/>
      <c r="I63" s="115">
        <f>'stavební část'!G34</f>
        <v>0</v>
      </c>
      <c r="J63" s="112"/>
    </row>
    <row r="64" spans="1:10" ht="24.6" customHeight="1" x14ac:dyDescent="0.25">
      <c r="A64" s="104"/>
      <c r="B64" s="109" t="s">
        <v>60</v>
      </c>
      <c r="C64" s="262" t="s">
        <v>61</v>
      </c>
      <c r="D64" s="263"/>
      <c r="E64" s="263"/>
      <c r="F64" s="114" t="s">
        <v>24</v>
      </c>
      <c r="G64" s="115"/>
      <c r="H64" s="115"/>
      <c r="I64" s="115">
        <f>'stavební část'!G38</f>
        <v>0</v>
      </c>
      <c r="J64" s="112"/>
    </row>
    <row r="65" spans="1:10" ht="24.6" customHeight="1" x14ac:dyDescent="0.25">
      <c r="A65" s="104"/>
      <c r="B65" s="109" t="s">
        <v>62</v>
      </c>
      <c r="C65" s="262" t="s">
        <v>63</v>
      </c>
      <c r="D65" s="263"/>
      <c r="E65" s="263"/>
      <c r="F65" s="114" t="s">
        <v>24</v>
      </c>
      <c r="G65" s="115"/>
      <c r="H65" s="115"/>
      <c r="I65" s="115">
        <f>'stavební část'!G43</f>
        <v>0</v>
      </c>
      <c r="J65" s="112"/>
    </row>
    <row r="66" spans="1:10" ht="24.6" customHeight="1" x14ac:dyDescent="0.25">
      <c r="A66" s="104"/>
      <c r="B66" s="109" t="s">
        <v>64</v>
      </c>
      <c r="C66" s="262" t="s">
        <v>65</v>
      </c>
      <c r="D66" s="263"/>
      <c r="E66" s="263"/>
      <c r="F66" s="114" t="s">
        <v>24</v>
      </c>
      <c r="G66" s="115"/>
      <c r="H66" s="115"/>
      <c r="I66" s="115">
        <f>'stavební část'!G54</f>
        <v>0</v>
      </c>
      <c r="J66" s="112"/>
    </row>
    <row r="67" spans="1:10" ht="24.6" customHeight="1" x14ac:dyDescent="0.25">
      <c r="A67" s="104"/>
      <c r="B67" s="109" t="s">
        <v>66</v>
      </c>
      <c r="C67" s="262" t="s">
        <v>67</v>
      </c>
      <c r="D67" s="263"/>
      <c r="E67" s="263"/>
      <c r="F67" s="114" t="s">
        <v>24</v>
      </c>
      <c r="G67" s="115"/>
      <c r="H67" s="115"/>
      <c r="I67" s="115">
        <f>'stavební část'!G59</f>
        <v>0</v>
      </c>
      <c r="J67" s="112"/>
    </row>
    <row r="68" spans="1:10" ht="24.6" customHeight="1" x14ac:dyDescent="0.25">
      <c r="A68" s="104"/>
      <c r="B68" s="109" t="s">
        <v>68</v>
      </c>
      <c r="C68" s="262" t="s">
        <v>69</v>
      </c>
      <c r="D68" s="263"/>
      <c r="E68" s="263"/>
      <c r="F68" s="114" t="s">
        <v>24</v>
      </c>
      <c r="G68" s="115"/>
      <c r="H68" s="115"/>
      <c r="I68" s="115">
        <f>'stavební část'!G74</f>
        <v>0</v>
      </c>
      <c r="J68" s="112"/>
    </row>
    <row r="69" spans="1:10" ht="24.6" customHeight="1" x14ac:dyDescent="0.25">
      <c r="A69" s="104"/>
      <c r="B69" s="109" t="s">
        <v>70</v>
      </c>
      <c r="C69" s="262" t="s">
        <v>71</v>
      </c>
      <c r="D69" s="263"/>
      <c r="E69" s="263"/>
      <c r="F69" s="114" t="s">
        <v>24</v>
      </c>
      <c r="G69" s="115"/>
      <c r="H69" s="115"/>
      <c r="I69" s="115">
        <f>'stavební část'!G77</f>
        <v>0</v>
      </c>
      <c r="J69" s="112"/>
    </row>
    <row r="70" spans="1:10" ht="24.6" customHeight="1" x14ac:dyDescent="0.25">
      <c r="A70" s="104"/>
      <c r="B70" s="109" t="s">
        <v>72</v>
      </c>
      <c r="C70" s="262" t="s">
        <v>73</v>
      </c>
      <c r="D70" s="263"/>
      <c r="E70" s="263"/>
      <c r="F70" s="114" t="s">
        <v>24</v>
      </c>
      <c r="G70" s="115"/>
      <c r="H70" s="115"/>
      <c r="I70" s="115">
        <f>'stavební část'!G82</f>
        <v>0</v>
      </c>
      <c r="J70" s="112"/>
    </row>
    <row r="71" spans="1:10" ht="24.6" customHeight="1" x14ac:dyDescent="0.25">
      <c r="A71" s="104"/>
      <c r="B71" s="109" t="s">
        <v>74</v>
      </c>
      <c r="C71" s="262" t="s">
        <v>75</v>
      </c>
      <c r="D71" s="263"/>
      <c r="E71" s="263"/>
      <c r="F71" s="114" t="s">
        <v>24</v>
      </c>
      <c r="G71" s="115"/>
      <c r="H71" s="115"/>
      <c r="I71" s="115">
        <f>'stavební část'!G84</f>
        <v>0</v>
      </c>
      <c r="J71" s="112"/>
    </row>
    <row r="72" spans="1:10" ht="24.6" customHeight="1" x14ac:dyDescent="0.25">
      <c r="A72" s="104"/>
      <c r="B72" s="109" t="s">
        <v>76</v>
      </c>
      <c r="C72" s="262" t="s">
        <v>77</v>
      </c>
      <c r="D72" s="263"/>
      <c r="E72" s="263"/>
      <c r="F72" s="114" t="s">
        <v>24</v>
      </c>
      <c r="G72" s="115"/>
      <c r="H72" s="115"/>
      <c r="I72" s="115">
        <f>'stavební část'!G115</f>
        <v>0</v>
      </c>
      <c r="J72" s="112"/>
    </row>
    <row r="73" spans="1:10" ht="24.6" customHeight="1" x14ac:dyDescent="0.25">
      <c r="A73" s="104"/>
      <c r="B73" s="109" t="s">
        <v>78</v>
      </c>
      <c r="C73" s="262" t="s">
        <v>79</v>
      </c>
      <c r="D73" s="263"/>
      <c r="E73" s="263"/>
      <c r="F73" s="114" t="s">
        <v>25</v>
      </c>
      <c r="G73" s="115"/>
      <c r="H73" s="115"/>
      <c r="I73" s="115">
        <f>'stavební část'!G117</f>
        <v>0</v>
      </c>
      <c r="J73" s="112"/>
    </row>
    <row r="74" spans="1:10" ht="24.6" customHeight="1" x14ac:dyDescent="0.25">
      <c r="A74" s="104"/>
      <c r="B74" s="109" t="s">
        <v>80</v>
      </c>
      <c r="C74" s="262" t="s">
        <v>81</v>
      </c>
      <c r="D74" s="263"/>
      <c r="E74" s="263"/>
      <c r="F74" s="114" t="s">
        <v>25</v>
      </c>
      <c r="G74" s="115"/>
      <c r="H74" s="115"/>
      <c r="I74" s="115">
        <f>'stavební část'!G121</f>
        <v>0</v>
      </c>
      <c r="J74" s="112"/>
    </row>
    <row r="75" spans="1:10" ht="24.6" customHeight="1" x14ac:dyDescent="0.25">
      <c r="A75" s="104"/>
      <c r="B75" s="109" t="s">
        <v>82</v>
      </c>
      <c r="C75" s="262" t="s">
        <v>83</v>
      </c>
      <c r="D75" s="263"/>
      <c r="E75" s="263"/>
      <c r="F75" s="114" t="s">
        <v>25</v>
      </c>
      <c r="G75" s="115"/>
      <c r="H75" s="115"/>
      <c r="I75" s="115">
        <f>'stavební část'!G123</f>
        <v>0</v>
      </c>
      <c r="J75" s="112"/>
    </row>
    <row r="76" spans="1:10" ht="24.6" customHeight="1" x14ac:dyDescent="0.25">
      <c r="A76" s="104"/>
      <c r="B76" s="109" t="s">
        <v>84</v>
      </c>
      <c r="C76" s="262" t="s">
        <v>85</v>
      </c>
      <c r="D76" s="263"/>
      <c r="E76" s="263"/>
      <c r="F76" s="114" t="s">
        <v>25</v>
      </c>
      <c r="G76" s="115"/>
      <c r="H76" s="115"/>
      <c r="I76" s="115">
        <f>'stavební část'!G132</f>
        <v>0</v>
      </c>
      <c r="J76" s="112"/>
    </row>
    <row r="77" spans="1:10" ht="24.6" customHeight="1" x14ac:dyDescent="0.25">
      <c r="A77" s="104"/>
      <c r="B77" s="109" t="s">
        <v>86</v>
      </c>
      <c r="C77" s="262" t="s">
        <v>87</v>
      </c>
      <c r="D77" s="263"/>
      <c r="E77" s="263"/>
      <c r="F77" s="114" t="s">
        <v>25</v>
      </c>
      <c r="G77" s="115"/>
      <c r="H77" s="115"/>
      <c r="I77" s="115">
        <f>'stavební část'!G134</f>
        <v>0</v>
      </c>
      <c r="J77" s="112"/>
    </row>
    <row r="78" spans="1:10" ht="24.6" customHeight="1" x14ac:dyDescent="0.25">
      <c r="A78" s="104"/>
      <c r="B78" s="109" t="s">
        <v>88</v>
      </c>
      <c r="C78" s="262" t="s">
        <v>89</v>
      </c>
      <c r="D78" s="263"/>
      <c r="E78" s="263"/>
      <c r="F78" s="114" t="s">
        <v>25</v>
      </c>
      <c r="G78" s="115"/>
      <c r="H78" s="115"/>
      <c r="I78" s="115">
        <f>'stavební část'!G143</f>
        <v>0</v>
      </c>
      <c r="J78" s="112"/>
    </row>
    <row r="79" spans="1:10" ht="24.6" customHeight="1" x14ac:dyDescent="0.25">
      <c r="A79" s="104"/>
      <c r="B79" s="109" t="s">
        <v>90</v>
      </c>
      <c r="C79" s="262" t="s">
        <v>91</v>
      </c>
      <c r="D79" s="263"/>
      <c r="E79" s="263"/>
      <c r="F79" s="114" t="s">
        <v>25</v>
      </c>
      <c r="G79" s="115"/>
      <c r="H79" s="115"/>
      <c r="I79" s="115">
        <f>'stavební část'!G151</f>
        <v>0</v>
      </c>
      <c r="J79" s="112"/>
    </row>
    <row r="80" spans="1:10" ht="24.6" customHeight="1" x14ac:dyDescent="0.25">
      <c r="A80" s="104"/>
      <c r="B80" s="109" t="s">
        <v>92</v>
      </c>
      <c r="C80" s="262" t="s">
        <v>93</v>
      </c>
      <c r="D80" s="263"/>
      <c r="E80" s="263"/>
      <c r="F80" s="114" t="s">
        <v>25</v>
      </c>
      <c r="G80" s="115"/>
      <c r="H80" s="115"/>
      <c r="I80" s="115">
        <f>'stavební část'!G159</f>
        <v>0</v>
      </c>
      <c r="J80" s="112"/>
    </row>
    <row r="81" spans="1:10" ht="24.6" customHeight="1" x14ac:dyDescent="0.25">
      <c r="A81" s="104"/>
      <c r="B81" s="109" t="s">
        <v>94</v>
      </c>
      <c r="C81" s="262" t="s">
        <v>95</v>
      </c>
      <c r="D81" s="263"/>
      <c r="E81" s="263"/>
      <c r="F81" s="114" t="s">
        <v>25</v>
      </c>
      <c r="G81" s="115"/>
      <c r="H81" s="115"/>
      <c r="I81" s="115">
        <f>'stavební část'!G161</f>
        <v>0</v>
      </c>
      <c r="J81" s="112"/>
    </row>
    <row r="82" spans="1:10" ht="24.6" customHeight="1" x14ac:dyDescent="0.25">
      <c r="A82" s="104"/>
      <c r="B82" s="109" t="s">
        <v>96</v>
      </c>
      <c r="C82" s="262" t="s">
        <v>97</v>
      </c>
      <c r="D82" s="263"/>
      <c r="E82" s="263"/>
      <c r="F82" s="114" t="s">
        <v>98</v>
      </c>
      <c r="G82" s="115"/>
      <c r="H82" s="115"/>
      <c r="I82" s="115">
        <f>'stavební část'!G164</f>
        <v>0</v>
      </c>
      <c r="J82" s="112"/>
    </row>
    <row r="83" spans="1:10" ht="24.6" customHeight="1" x14ac:dyDescent="0.25">
      <c r="A83" s="105"/>
      <c r="B83" s="110" t="s">
        <v>1</v>
      </c>
      <c r="C83" s="110"/>
      <c r="D83" s="111"/>
      <c r="E83" s="111"/>
      <c r="F83" s="116"/>
      <c r="G83" s="117"/>
      <c r="H83" s="117"/>
      <c r="I83" s="117">
        <f>I53+I55+I59+I60</f>
        <v>0</v>
      </c>
      <c r="J83" s="113"/>
    </row>
    <row r="84" spans="1:10" x14ac:dyDescent="0.25">
      <c r="F84" s="68"/>
      <c r="G84" s="68"/>
      <c r="H84" s="68"/>
      <c r="I84" s="68"/>
      <c r="J84" s="69"/>
    </row>
    <row r="85" spans="1:10" x14ac:dyDescent="0.25">
      <c r="F85" s="68"/>
      <c r="G85" s="68"/>
      <c r="H85" s="68"/>
      <c r="I85" s="68"/>
      <c r="J85" s="69"/>
    </row>
    <row r="86" spans="1:10" x14ac:dyDescent="0.25">
      <c r="F86" s="68"/>
      <c r="G86" s="68"/>
      <c r="H86" s="68"/>
      <c r="I86" s="68"/>
      <c r="J86" s="69"/>
    </row>
  </sheetData>
  <sheetProtection password="C0FB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B45:J45"/>
    <mergeCell ref="B46:J46"/>
    <mergeCell ref="B47:J47"/>
    <mergeCell ref="C61:E61"/>
    <mergeCell ref="C62:E62"/>
    <mergeCell ref="C63:E63"/>
    <mergeCell ref="C56:E56"/>
    <mergeCell ref="C57:E57"/>
    <mergeCell ref="C58:E58"/>
    <mergeCell ref="C54:E54"/>
    <mergeCell ref="C72:E72"/>
    <mergeCell ref="C73:E73"/>
    <mergeCell ref="C64:E64"/>
    <mergeCell ref="C65:E65"/>
    <mergeCell ref="C66:E66"/>
    <mergeCell ref="C67:E67"/>
    <mergeCell ref="C68:E68"/>
    <mergeCell ref="C79:E79"/>
    <mergeCell ref="C80:E80"/>
    <mergeCell ref="C81:E81"/>
    <mergeCell ref="C82:E82"/>
    <mergeCell ref="C53:E53"/>
    <mergeCell ref="C60:E60"/>
    <mergeCell ref="C55:E55"/>
    <mergeCell ref="C59:E59"/>
    <mergeCell ref="C74:E74"/>
    <mergeCell ref="C75:E75"/>
    <mergeCell ref="C76:E76"/>
    <mergeCell ref="C77:E77"/>
    <mergeCell ref="C78:E78"/>
    <mergeCell ref="C69:E69"/>
    <mergeCell ref="C70:E70"/>
    <mergeCell ref="C71:E71"/>
  </mergeCells>
  <phoneticPr fontId="0" type="noConversion"/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selection activeCell="C6" sqref="C5:C6"/>
    </sheetView>
  </sheetViews>
  <sheetFormatPr defaultRowHeight="13.2" x14ac:dyDescent="0.25"/>
  <cols>
    <col min="2" max="2" width="14" style="10" customWidth="1"/>
    <col min="3" max="3" width="46.5546875" customWidth="1"/>
    <col min="7" max="7" width="11.44140625" customWidth="1"/>
    <col min="8" max="8" width="9.88671875" customWidth="1"/>
  </cols>
  <sheetData>
    <row r="1" spans="1:8" ht="23.4" customHeight="1" x14ac:dyDescent="0.25">
      <c r="A1" s="314" t="s">
        <v>5</v>
      </c>
      <c r="B1" s="314"/>
      <c r="C1" s="314"/>
      <c r="D1" s="314"/>
      <c r="E1" s="314"/>
      <c r="F1" s="314"/>
      <c r="G1" s="314"/>
    </row>
    <row r="2" spans="1:8" x14ac:dyDescent="0.25">
      <c r="A2" s="413" t="s">
        <v>6</v>
      </c>
      <c r="B2" s="417" t="s">
        <v>44</v>
      </c>
      <c r="C2" s="339" t="s">
        <v>810</v>
      </c>
      <c r="D2" s="340"/>
      <c r="E2" s="340"/>
      <c r="F2" s="340"/>
      <c r="G2" s="340"/>
      <c r="H2" s="338"/>
    </row>
    <row r="3" spans="1:8" x14ac:dyDescent="0.25">
      <c r="A3" s="413" t="s">
        <v>7</v>
      </c>
      <c r="B3" s="417" t="s">
        <v>39</v>
      </c>
      <c r="C3" s="339"/>
      <c r="D3" s="340"/>
      <c r="E3" s="340"/>
      <c r="F3" s="340"/>
      <c r="G3" s="340"/>
      <c r="H3" s="338"/>
    </row>
    <row r="4" spans="1:8" x14ac:dyDescent="0.25">
      <c r="A4" s="414" t="s">
        <v>8</v>
      </c>
      <c r="B4" s="418" t="s">
        <v>758</v>
      </c>
      <c r="C4" s="336" t="s">
        <v>815</v>
      </c>
      <c r="D4" s="337"/>
      <c r="E4" s="337"/>
      <c r="F4" s="337"/>
      <c r="G4" s="337"/>
      <c r="H4" s="338"/>
    </row>
    <row r="5" spans="1:8" x14ac:dyDescent="0.25">
      <c r="D5" s="10"/>
    </row>
    <row r="6" spans="1:8" s="25" customFormat="1" ht="30.6" customHeight="1" x14ac:dyDescent="0.25">
      <c r="A6" s="388" t="s">
        <v>105</v>
      </c>
      <c r="B6" s="404" t="s">
        <v>106</v>
      </c>
      <c r="C6" s="389" t="s">
        <v>107</v>
      </c>
      <c r="D6" s="390" t="s">
        <v>108</v>
      </c>
      <c r="E6" s="388" t="s">
        <v>109</v>
      </c>
      <c r="F6" s="391" t="s">
        <v>110</v>
      </c>
      <c r="G6" s="388" t="s">
        <v>29</v>
      </c>
      <c r="H6" s="392" t="s">
        <v>431</v>
      </c>
    </row>
    <row r="7" spans="1:8" x14ac:dyDescent="0.25">
      <c r="A7" s="393" t="s">
        <v>124</v>
      </c>
      <c r="B7" s="405" t="s">
        <v>99</v>
      </c>
      <c r="C7" s="394" t="s">
        <v>27</v>
      </c>
      <c r="D7" s="395"/>
      <c r="E7" s="396"/>
      <c r="F7" s="397"/>
      <c r="G7" s="397">
        <f>G8+G16+G22</f>
        <v>0</v>
      </c>
      <c r="H7" s="398"/>
    </row>
    <row r="8" spans="1:8" x14ac:dyDescent="0.25">
      <c r="A8" s="151">
        <v>1</v>
      </c>
      <c r="B8" s="406" t="s">
        <v>432</v>
      </c>
      <c r="C8" s="152" t="s">
        <v>433</v>
      </c>
      <c r="D8" s="153" t="s">
        <v>434</v>
      </c>
      <c r="E8" s="154">
        <v>1</v>
      </c>
      <c r="F8" s="248">
        <v>0</v>
      </c>
      <c r="G8" s="155">
        <f>E8*F8</f>
        <v>0</v>
      </c>
      <c r="H8" s="163" t="s">
        <v>138</v>
      </c>
    </row>
    <row r="9" spans="1:8" x14ac:dyDescent="0.25">
      <c r="A9" s="151"/>
      <c r="B9" s="406"/>
      <c r="C9" s="319" t="s">
        <v>435</v>
      </c>
      <c r="D9" s="321"/>
      <c r="E9" s="322"/>
      <c r="F9" s="323"/>
      <c r="G9" s="320"/>
      <c r="H9" s="163"/>
    </row>
    <row r="10" spans="1:8" x14ac:dyDescent="0.25">
      <c r="A10" s="151"/>
      <c r="B10" s="406"/>
      <c r="C10" s="319" t="s">
        <v>436</v>
      </c>
      <c r="D10" s="321"/>
      <c r="E10" s="322"/>
      <c r="F10" s="323"/>
      <c r="G10" s="320"/>
      <c r="H10" s="163"/>
    </row>
    <row r="11" spans="1:8" x14ac:dyDescent="0.25">
      <c r="A11" s="151"/>
      <c r="B11" s="406"/>
      <c r="C11" s="319" t="s">
        <v>437</v>
      </c>
      <c r="D11" s="321"/>
      <c r="E11" s="322"/>
      <c r="F11" s="323"/>
      <c r="G11" s="320"/>
      <c r="H11" s="163"/>
    </row>
    <row r="12" spans="1:8" x14ac:dyDescent="0.25">
      <c r="A12" s="151"/>
      <c r="B12" s="406"/>
      <c r="C12" s="319" t="s">
        <v>438</v>
      </c>
      <c r="D12" s="321"/>
      <c r="E12" s="322"/>
      <c r="F12" s="323"/>
      <c r="G12" s="320"/>
      <c r="H12" s="163"/>
    </row>
    <row r="13" spans="1:8" x14ac:dyDescent="0.25">
      <c r="A13" s="151"/>
      <c r="B13" s="406"/>
      <c r="C13" s="319" t="s">
        <v>439</v>
      </c>
      <c r="D13" s="321"/>
      <c r="E13" s="322"/>
      <c r="F13" s="323"/>
      <c r="G13" s="320"/>
      <c r="H13" s="163"/>
    </row>
    <row r="14" spans="1:8" x14ac:dyDescent="0.25">
      <c r="A14" s="151"/>
      <c r="B14" s="406"/>
      <c r="C14" s="319" t="s">
        <v>440</v>
      </c>
      <c r="D14" s="321"/>
      <c r="E14" s="322"/>
      <c r="F14" s="323"/>
      <c r="G14" s="320"/>
      <c r="H14" s="163"/>
    </row>
    <row r="15" spans="1:8" x14ac:dyDescent="0.25">
      <c r="A15" s="151"/>
      <c r="B15" s="406"/>
      <c r="C15" s="319" t="s">
        <v>441</v>
      </c>
      <c r="D15" s="321"/>
      <c r="E15" s="322"/>
      <c r="F15" s="323"/>
      <c r="G15" s="320"/>
      <c r="H15" s="163"/>
    </row>
    <row r="16" spans="1:8" x14ac:dyDescent="0.25">
      <c r="A16" s="151">
        <v>2</v>
      </c>
      <c r="B16" s="406" t="s">
        <v>442</v>
      </c>
      <c r="C16" s="152" t="s">
        <v>443</v>
      </c>
      <c r="D16" s="153" t="s">
        <v>434</v>
      </c>
      <c r="E16" s="154">
        <v>1</v>
      </c>
      <c r="F16" s="248">
        <v>0</v>
      </c>
      <c r="G16" s="155">
        <f>E16*F16</f>
        <v>0</v>
      </c>
      <c r="H16" s="163" t="s">
        <v>138</v>
      </c>
    </row>
    <row r="17" spans="1:8" x14ac:dyDescent="0.25">
      <c r="A17" s="151"/>
      <c r="B17" s="406"/>
      <c r="C17" s="319" t="s">
        <v>444</v>
      </c>
      <c r="D17" s="321"/>
      <c r="E17" s="322"/>
      <c r="F17" s="323"/>
      <c r="G17" s="320"/>
      <c r="H17" s="163"/>
    </row>
    <row r="18" spans="1:8" x14ac:dyDescent="0.25">
      <c r="A18" s="151"/>
      <c r="B18" s="406"/>
      <c r="C18" s="319" t="s">
        <v>445</v>
      </c>
      <c r="D18" s="321"/>
      <c r="E18" s="322"/>
      <c r="F18" s="323"/>
      <c r="G18" s="320"/>
      <c r="H18" s="163"/>
    </row>
    <row r="19" spans="1:8" x14ac:dyDescent="0.25">
      <c r="A19" s="151"/>
      <c r="B19" s="406"/>
      <c r="C19" s="319" t="s">
        <v>446</v>
      </c>
      <c r="D19" s="321"/>
      <c r="E19" s="322"/>
      <c r="F19" s="323"/>
      <c r="G19" s="320"/>
      <c r="H19" s="163"/>
    </row>
    <row r="20" spans="1:8" x14ac:dyDescent="0.25">
      <c r="A20" s="151"/>
      <c r="B20" s="406"/>
      <c r="C20" s="319" t="s">
        <v>447</v>
      </c>
      <c r="D20" s="321"/>
      <c r="E20" s="322"/>
      <c r="F20" s="323"/>
      <c r="G20" s="320"/>
      <c r="H20" s="163"/>
    </row>
    <row r="21" spans="1:8" x14ac:dyDescent="0.25">
      <c r="A21" s="151"/>
      <c r="B21" s="406"/>
      <c r="C21" s="319" t="s">
        <v>448</v>
      </c>
      <c r="D21" s="321"/>
      <c r="E21" s="322"/>
      <c r="F21" s="323"/>
      <c r="G21" s="320"/>
      <c r="H21" s="163"/>
    </row>
    <row r="22" spans="1:8" x14ac:dyDescent="0.25">
      <c r="A22" s="151">
        <v>3</v>
      </c>
      <c r="B22" s="406" t="s">
        <v>449</v>
      </c>
      <c r="C22" s="152" t="s">
        <v>450</v>
      </c>
      <c r="D22" s="153" t="s">
        <v>434</v>
      </c>
      <c r="E22" s="154">
        <v>1</v>
      </c>
      <c r="F22" s="248">
        <v>0</v>
      </c>
      <c r="G22" s="155">
        <f>E22*F22</f>
        <v>0</v>
      </c>
      <c r="H22" s="163" t="s">
        <v>138</v>
      </c>
    </row>
    <row r="23" spans="1:8" x14ac:dyDescent="0.25">
      <c r="A23" s="151"/>
      <c r="B23" s="406"/>
      <c r="C23" s="319" t="s">
        <v>451</v>
      </c>
      <c r="D23" s="321"/>
      <c r="E23" s="322"/>
      <c r="F23" s="323"/>
      <c r="G23" s="320"/>
      <c r="H23" s="163"/>
    </row>
    <row r="24" spans="1:8" x14ac:dyDescent="0.25">
      <c r="A24" s="151"/>
      <c r="B24" s="406"/>
      <c r="C24" s="319" t="s">
        <v>452</v>
      </c>
      <c r="D24" s="321"/>
      <c r="E24" s="322"/>
      <c r="F24" s="323"/>
      <c r="G24" s="320"/>
      <c r="H24" s="163"/>
    </row>
    <row r="25" spans="1:8" x14ac:dyDescent="0.25">
      <c r="A25" s="151"/>
      <c r="B25" s="406"/>
      <c r="C25" s="319" t="s">
        <v>453</v>
      </c>
      <c r="D25" s="321"/>
      <c r="E25" s="322"/>
      <c r="F25" s="323"/>
      <c r="G25" s="320"/>
      <c r="H25" s="163"/>
    </row>
    <row r="26" spans="1:8" x14ac:dyDescent="0.25">
      <c r="A26" s="151"/>
      <c r="B26" s="406"/>
      <c r="C26" s="319" t="s">
        <v>454</v>
      </c>
      <c r="D26" s="321"/>
      <c r="E26" s="322"/>
      <c r="F26" s="323"/>
      <c r="G26" s="320"/>
      <c r="H26" s="163"/>
    </row>
    <row r="27" spans="1:8" x14ac:dyDescent="0.25">
      <c r="A27" s="151"/>
      <c r="B27" s="406"/>
      <c r="C27" s="319" t="s">
        <v>455</v>
      </c>
      <c r="D27" s="321"/>
      <c r="E27" s="322"/>
      <c r="F27" s="323"/>
      <c r="G27" s="320"/>
      <c r="H27" s="163"/>
    </row>
    <row r="28" spans="1:8" x14ac:dyDescent="0.25">
      <c r="A28" s="151"/>
      <c r="B28" s="406"/>
      <c r="C28" s="319" t="s">
        <v>456</v>
      </c>
      <c r="D28" s="321"/>
      <c r="E28" s="322"/>
      <c r="F28" s="323"/>
      <c r="G28" s="320"/>
      <c r="H28" s="163"/>
    </row>
    <row r="29" spans="1:8" x14ac:dyDescent="0.25">
      <c r="A29" s="151"/>
      <c r="B29" s="406"/>
      <c r="C29" s="319" t="s">
        <v>457</v>
      </c>
      <c r="D29" s="321"/>
      <c r="E29" s="322"/>
      <c r="F29" s="323"/>
      <c r="G29" s="320"/>
      <c r="H29" s="163"/>
    </row>
    <row r="30" spans="1:8" x14ac:dyDescent="0.25">
      <c r="A30" s="156" t="s">
        <v>124</v>
      </c>
      <c r="B30" s="407" t="s">
        <v>100</v>
      </c>
      <c r="C30" s="399" t="s">
        <v>28</v>
      </c>
      <c r="D30" s="400"/>
      <c r="E30" s="401"/>
      <c r="F30" s="402"/>
      <c r="G30" s="402">
        <f>G31+G33+G35+G37+G39+G41+G43+G45+G47</f>
        <v>0</v>
      </c>
      <c r="H30" s="403"/>
    </row>
    <row r="31" spans="1:8" x14ac:dyDescent="0.25">
      <c r="A31" s="249">
        <v>4</v>
      </c>
      <c r="B31" s="408" t="s">
        <v>458</v>
      </c>
      <c r="C31" s="250" t="s">
        <v>459</v>
      </c>
      <c r="D31" s="251" t="s">
        <v>434</v>
      </c>
      <c r="E31" s="252">
        <v>1</v>
      </c>
      <c r="F31" s="253">
        <v>0</v>
      </c>
      <c r="G31" s="254">
        <f>E31*F31</f>
        <v>0</v>
      </c>
      <c r="H31" s="255" t="s">
        <v>138</v>
      </c>
    </row>
    <row r="32" spans="1:8" x14ac:dyDescent="0.25">
      <c r="A32" s="151"/>
      <c r="B32" s="406"/>
      <c r="C32" s="319" t="s">
        <v>460</v>
      </c>
      <c r="D32" s="321"/>
      <c r="E32" s="322"/>
      <c r="F32" s="323"/>
      <c r="G32" s="320"/>
      <c r="H32" s="163"/>
    </row>
    <row r="33" spans="1:8" x14ac:dyDescent="0.25">
      <c r="A33" s="151">
        <v>5</v>
      </c>
      <c r="B33" s="406" t="s">
        <v>461</v>
      </c>
      <c r="C33" s="152" t="s">
        <v>462</v>
      </c>
      <c r="D33" s="153" t="s">
        <v>434</v>
      </c>
      <c r="E33" s="154">
        <v>1</v>
      </c>
      <c r="F33" s="248">
        <v>0</v>
      </c>
      <c r="G33" s="155">
        <f>E33*F33</f>
        <v>0</v>
      </c>
      <c r="H33" s="163" t="s">
        <v>138</v>
      </c>
    </row>
    <row r="34" spans="1:8" x14ac:dyDescent="0.25">
      <c r="A34" s="151"/>
      <c r="B34" s="406"/>
      <c r="C34" s="319" t="s">
        <v>463</v>
      </c>
      <c r="D34" s="321"/>
      <c r="E34" s="322"/>
      <c r="F34" s="323"/>
      <c r="G34" s="320"/>
      <c r="H34" s="163"/>
    </row>
    <row r="35" spans="1:8" x14ac:dyDescent="0.25">
      <c r="A35" s="151">
        <v>6</v>
      </c>
      <c r="B35" s="406" t="s">
        <v>464</v>
      </c>
      <c r="C35" s="152" t="s">
        <v>465</v>
      </c>
      <c r="D35" s="153" t="s">
        <v>434</v>
      </c>
      <c r="E35" s="154">
        <v>1</v>
      </c>
      <c r="F35" s="248">
        <v>0</v>
      </c>
      <c r="G35" s="155">
        <f>E35*F35</f>
        <v>0</v>
      </c>
      <c r="H35" s="163" t="s">
        <v>138</v>
      </c>
    </row>
    <row r="36" spans="1:8" x14ac:dyDescent="0.25">
      <c r="A36" s="151"/>
      <c r="B36" s="406"/>
      <c r="C36" s="319" t="s">
        <v>466</v>
      </c>
      <c r="D36" s="321"/>
      <c r="E36" s="322"/>
      <c r="F36" s="323"/>
      <c r="G36" s="320"/>
      <c r="H36" s="163"/>
    </row>
    <row r="37" spans="1:8" x14ac:dyDescent="0.25">
      <c r="A37" s="151">
        <v>7</v>
      </c>
      <c r="B37" s="406" t="s">
        <v>467</v>
      </c>
      <c r="C37" s="152" t="s">
        <v>468</v>
      </c>
      <c r="D37" s="153" t="s">
        <v>434</v>
      </c>
      <c r="E37" s="154">
        <v>1</v>
      </c>
      <c r="F37" s="248">
        <v>0</v>
      </c>
      <c r="G37" s="155">
        <f>E37*F37</f>
        <v>0</v>
      </c>
      <c r="H37" s="163" t="s">
        <v>138</v>
      </c>
    </row>
    <row r="38" spans="1:8" x14ac:dyDescent="0.25">
      <c r="A38" s="151"/>
      <c r="B38" s="406"/>
      <c r="C38" s="319" t="s">
        <v>469</v>
      </c>
      <c r="D38" s="321"/>
      <c r="E38" s="322"/>
      <c r="F38" s="323"/>
      <c r="G38" s="320"/>
      <c r="H38" s="163"/>
    </row>
    <row r="39" spans="1:8" x14ac:dyDescent="0.25">
      <c r="A39" s="151">
        <v>8</v>
      </c>
      <c r="B39" s="406" t="s">
        <v>470</v>
      </c>
      <c r="C39" s="152" t="s">
        <v>471</v>
      </c>
      <c r="D39" s="153" t="s">
        <v>434</v>
      </c>
      <c r="E39" s="154">
        <v>1</v>
      </c>
      <c r="F39" s="248">
        <v>0</v>
      </c>
      <c r="G39" s="155">
        <f>E39*F39</f>
        <v>0</v>
      </c>
      <c r="H39" s="163" t="s">
        <v>138</v>
      </c>
    </row>
    <row r="40" spans="1:8" x14ac:dyDescent="0.25">
      <c r="A40" s="151"/>
      <c r="B40" s="406"/>
      <c r="C40" s="319" t="s">
        <v>472</v>
      </c>
      <c r="D40" s="321"/>
      <c r="E40" s="322"/>
      <c r="F40" s="323"/>
      <c r="G40" s="320"/>
      <c r="H40" s="163"/>
    </row>
    <row r="41" spans="1:8" x14ac:dyDescent="0.25">
      <c r="A41" s="151">
        <v>9</v>
      </c>
      <c r="B41" s="406" t="s">
        <v>473</v>
      </c>
      <c r="C41" s="152" t="s">
        <v>474</v>
      </c>
      <c r="D41" s="153" t="s">
        <v>434</v>
      </c>
      <c r="E41" s="154">
        <v>1</v>
      </c>
      <c r="F41" s="248">
        <v>0</v>
      </c>
      <c r="G41" s="155">
        <f>E41*F41</f>
        <v>0</v>
      </c>
      <c r="H41" s="163" t="s">
        <v>138</v>
      </c>
    </row>
    <row r="42" spans="1:8" x14ac:dyDescent="0.25">
      <c r="A42" s="151"/>
      <c r="B42" s="406"/>
      <c r="C42" s="319" t="s">
        <v>475</v>
      </c>
      <c r="D42" s="321"/>
      <c r="E42" s="322"/>
      <c r="F42" s="323"/>
      <c r="G42" s="320"/>
      <c r="H42" s="163"/>
    </row>
    <row r="43" spans="1:8" x14ac:dyDescent="0.25">
      <c r="A43" s="151">
        <v>10</v>
      </c>
      <c r="B43" s="406" t="s">
        <v>476</v>
      </c>
      <c r="C43" s="152" t="s">
        <v>477</v>
      </c>
      <c r="D43" s="153" t="s">
        <v>434</v>
      </c>
      <c r="E43" s="154">
        <v>1</v>
      </c>
      <c r="F43" s="248">
        <v>0</v>
      </c>
      <c r="G43" s="155">
        <f>E43*F43</f>
        <v>0</v>
      </c>
      <c r="H43" s="163" t="s">
        <v>138</v>
      </c>
    </row>
    <row r="44" spans="1:8" x14ac:dyDescent="0.25">
      <c r="A44" s="151"/>
      <c r="B44" s="406"/>
      <c r="C44" s="319" t="s">
        <v>478</v>
      </c>
      <c r="D44" s="321"/>
      <c r="E44" s="322"/>
      <c r="F44" s="323"/>
      <c r="G44" s="320"/>
      <c r="H44" s="163"/>
    </row>
    <row r="45" spans="1:8" x14ac:dyDescent="0.25">
      <c r="A45" s="151">
        <v>11</v>
      </c>
      <c r="B45" s="406" t="s">
        <v>479</v>
      </c>
      <c r="C45" s="152" t="s">
        <v>480</v>
      </c>
      <c r="D45" s="153" t="s">
        <v>434</v>
      </c>
      <c r="E45" s="154">
        <v>1</v>
      </c>
      <c r="F45" s="248">
        <v>0</v>
      </c>
      <c r="G45" s="155">
        <f>E45*F45</f>
        <v>0</v>
      </c>
      <c r="H45" s="163" t="s">
        <v>138</v>
      </c>
    </row>
    <row r="46" spans="1:8" x14ac:dyDescent="0.25">
      <c r="A46" s="151"/>
      <c r="B46" s="406"/>
      <c r="C46" s="319" t="s">
        <v>481</v>
      </c>
      <c r="D46" s="321"/>
      <c r="E46" s="322"/>
      <c r="F46" s="323"/>
      <c r="G46" s="320"/>
      <c r="H46" s="163"/>
    </row>
    <row r="47" spans="1:8" x14ac:dyDescent="0.25">
      <c r="A47" s="151">
        <v>12</v>
      </c>
      <c r="B47" s="406" t="s">
        <v>482</v>
      </c>
      <c r="C47" s="152" t="s">
        <v>483</v>
      </c>
      <c r="D47" s="153" t="s">
        <v>434</v>
      </c>
      <c r="E47" s="154">
        <v>1</v>
      </c>
      <c r="F47" s="248">
        <v>0</v>
      </c>
      <c r="G47" s="155">
        <f>E47*F47</f>
        <v>0</v>
      </c>
      <c r="H47" s="163" t="s">
        <v>138</v>
      </c>
    </row>
    <row r="48" spans="1:8" x14ac:dyDescent="0.25">
      <c r="A48" s="256"/>
      <c r="B48" s="409"/>
      <c r="C48" s="324" t="s">
        <v>484</v>
      </c>
      <c r="D48" s="325"/>
      <c r="E48" s="326"/>
      <c r="F48" s="327"/>
      <c r="G48" s="328"/>
      <c r="H48" s="257"/>
    </row>
    <row r="49" spans="1:7" x14ac:dyDescent="0.25">
      <c r="A49" s="3"/>
      <c r="B49" s="370"/>
      <c r="C49" s="148"/>
      <c r="D49" s="6"/>
      <c r="E49" s="3"/>
      <c r="F49" s="3"/>
      <c r="G49" s="3"/>
    </row>
    <row r="50" spans="1:7" x14ac:dyDescent="0.25">
      <c r="A50" s="157"/>
      <c r="B50" s="374" t="s">
        <v>29</v>
      </c>
      <c r="C50" s="159"/>
      <c r="D50" s="160"/>
      <c r="E50" s="161"/>
      <c r="F50" s="161"/>
      <c r="G50" s="162">
        <f>G30+G7</f>
        <v>0</v>
      </c>
    </row>
    <row r="51" spans="1:7" x14ac:dyDescent="0.25">
      <c r="A51" s="3"/>
      <c r="B51" s="370"/>
      <c r="C51" s="148"/>
      <c r="D51" s="6"/>
      <c r="E51" s="3"/>
      <c r="F51" s="3"/>
      <c r="G51" s="3"/>
    </row>
  </sheetData>
  <sheetProtection password="C0FB" sheet="1" objects="1" scenarios="1"/>
  <mergeCells count="32">
    <mergeCell ref="C46:G46"/>
    <mergeCell ref="C48:G48"/>
    <mergeCell ref="C4:H4"/>
    <mergeCell ref="C3:H3"/>
    <mergeCell ref="C2:H2"/>
    <mergeCell ref="C12:G12"/>
    <mergeCell ref="C13:G13"/>
    <mergeCell ref="C14:G14"/>
    <mergeCell ref="C21:G21"/>
    <mergeCell ref="C23:G23"/>
    <mergeCell ref="C15:G15"/>
    <mergeCell ref="C17:G17"/>
    <mergeCell ref="C18:G18"/>
    <mergeCell ref="C19:G19"/>
    <mergeCell ref="C20:G20"/>
    <mergeCell ref="A1:G1"/>
    <mergeCell ref="C11:G11"/>
    <mergeCell ref="C10:G10"/>
    <mergeCell ref="C9:G9"/>
    <mergeCell ref="C24:G24"/>
    <mergeCell ref="C44:G44"/>
    <mergeCell ref="C25:G25"/>
    <mergeCell ref="C26:G26"/>
    <mergeCell ref="C27:G27"/>
    <mergeCell ref="C28:G28"/>
    <mergeCell ref="C29:G29"/>
    <mergeCell ref="C32:G32"/>
    <mergeCell ref="C34:G34"/>
    <mergeCell ref="C36:G36"/>
    <mergeCell ref="C38:G38"/>
    <mergeCell ref="C40:G40"/>
    <mergeCell ref="C42:G42"/>
  </mergeCells>
  <pageMargins left="0.59055118110236227" right="0.39370078740157483" top="0.78740157480314965" bottom="0.59055118110236227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314" t="s">
        <v>5</v>
      </c>
      <c r="B1" s="314"/>
      <c r="C1" s="315"/>
      <c r="D1" s="314"/>
      <c r="E1" s="314"/>
      <c r="F1" s="314"/>
      <c r="G1" s="314"/>
    </row>
    <row r="2" spans="1:7" ht="24.9" customHeight="1" x14ac:dyDescent="0.25">
      <c r="A2" s="57" t="s">
        <v>6</v>
      </c>
      <c r="B2" s="56"/>
      <c r="C2" s="316"/>
      <c r="D2" s="316"/>
      <c r="E2" s="316"/>
      <c r="F2" s="316"/>
      <c r="G2" s="317"/>
    </row>
    <row r="3" spans="1:7" ht="24.9" customHeight="1" x14ac:dyDescent="0.25">
      <c r="A3" s="57" t="s">
        <v>7</v>
      </c>
      <c r="B3" s="56"/>
      <c r="C3" s="316"/>
      <c r="D3" s="316"/>
      <c r="E3" s="316"/>
      <c r="F3" s="316"/>
      <c r="G3" s="317"/>
    </row>
    <row r="4" spans="1:7" ht="24.9" customHeight="1" x14ac:dyDescent="0.25">
      <c r="A4" s="57" t="s">
        <v>8</v>
      </c>
      <c r="B4" s="56"/>
      <c r="C4" s="316"/>
      <c r="D4" s="316"/>
      <c r="E4" s="316"/>
      <c r="F4" s="316"/>
      <c r="G4" s="317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4992"/>
  <sheetViews>
    <sheetView zoomScaleNormal="100" workbookViewId="0">
      <pane ySplit="7" topLeftCell="A41" activePane="bottomLeft" state="frozen"/>
      <selection pane="bottomLeft" activeCell="D6" sqref="D6"/>
    </sheetView>
  </sheetViews>
  <sheetFormatPr defaultRowHeight="13.2" outlineLevelRow="1" x14ac:dyDescent="0.25"/>
  <cols>
    <col min="1" max="1" width="3.44140625" style="10" customWidth="1"/>
    <col min="2" max="2" width="11.44140625" style="67" customWidth="1"/>
    <col min="3" max="3" width="37.33203125" style="67" customWidth="1"/>
    <col min="4" max="4" width="4.88671875" customWidth="1"/>
    <col min="5" max="5" width="9.88671875" customWidth="1"/>
    <col min="6" max="6" width="9" customWidth="1"/>
    <col min="7" max="7" width="12.109375" customWidth="1"/>
    <col min="8" max="18" width="0" hidden="1" customWidth="1"/>
    <col min="19" max="19" width="9.21875" style="329" customWidth="1"/>
    <col min="20" max="21" width="0" hidden="1" customWidth="1"/>
    <col min="22" max="22" width="6.109375" hidden="1" customWidth="1"/>
    <col min="28" max="28" width="0" hidden="1" customWidth="1"/>
    <col min="30" max="40" width="0" hidden="1" customWidth="1"/>
  </cols>
  <sheetData>
    <row r="1" spans="1:59" ht="15.75" customHeight="1" x14ac:dyDescent="0.3">
      <c r="A1" s="318" t="s">
        <v>5</v>
      </c>
      <c r="B1" s="318"/>
      <c r="C1" s="318"/>
      <c r="D1" s="318"/>
      <c r="E1" s="318"/>
      <c r="F1" s="318"/>
      <c r="G1" s="318"/>
      <c r="AF1" t="s">
        <v>101</v>
      </c>
    </row>
    <row r="2" spans="1:59" ht="24.9" customHeight="1" x14ac:dyDescent="0.25">
      <c r="A2" s="258" t="s">
        <v>6</v>
      </c>
      <c r="B2" s="410" t="s">
        <v>44</v>
      </c>
      <c r="C2" s="339" t="s">
        <v>810</v>
      </c>
      <c r="D2" s="340"/>
      <c r="E2" s="340"/>
      <c r="F2" s="340"/>
      <c r="G2" s="340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AF2" t="s">
        <v>102</v>
      </c>
    </row>
    <row r="3" spans="1:59" ht="24.9" customHeight="1" x14ac:dyDescent="0.25">
      <c r="A3" s="258" t="s">
        <v>7</v>
      </c>
      <c r="B3" s="410" t="s">
        <v>39</v>
      </c>
      <c r="C3" s="339"/>
      <c r="D3" s="340"/>
      <c r="E3" s="340"/>
      <c r="F3" s="340"/>
      <c r="G3" s="340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AB3" s="67" t="s">
        <v>102</v>
      </c>
      <c r="AF3" t="s">
        <v>103</v>
      </c>
    </row>
    <row r="4" spans="1:59" ht="24.9" customHeight="1" x14ac:dyDescent="0.25">
      <c r="A4" s="411" t="s">
        <v>8</v>
      </c>
      <c r="B4" s="412" t="s">
        <v>39</v>
      </c>
      <c r="C4" s="336" t="s">
        <v>40</v>
      </c>
      <c r="D4" s="337"/>
      <c r="E4" s="337"/>
      <c r="F4" s="337"/>
      <c r="G4" s="337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AF4" t="s">
        <v>104</v>
      </c>
    </row>
    <row r="5" spans="1:59" x14ac:dyDescent="0.25">
      <c r="D5" s="10"/>
    </row>
    <row r="6" spans="1:59" s="21" customFormat="1" ht="66" x14ac:dyDescent="0.25">
      <c r="A6" s="358" t="s">
        <v>105</v>
      </c>
      <c r="B6" s="359" t="s">
        <v>106</v>
      </c>
      <c r="C6" s="359" t="s">
        <v>107</v>
      </c>
      <c r="D6" s="358" t="s">
        <v>108</v>
      </c>
      <c r="E6" s="360" t="s">
        <v>109</v>
      </c>
      <c r="F6" s="361" t="s">
        <v>110</v>
      </c>
      <c r="G6" s="360" t="s">
        <v>29</v>
      </c>
      <c r="H6" s="362" t="s">
        <v>30</v>
      </c>
      <c r="I6" s="362" t="s">
        <v>111</v>
      </c>
      <c r="J6" s="362" t="s">
        <v>31</v>
      </c>
      <c r="K6" s="362" t="s">
        <v>112</v>
      </c>
      <c r="L6" s="362" t="s">
        <v>113</v>
      </c>
      <c r="M6" s="362" t="s">
        <v>114</v>
      </c>
      <c r="N6" s="362" t="s">
        <v>115</v>
      </c>
      <c r="O6" s="362" t="s">
        <v>116</v>
      </c>
      <c r="P6" s="362" t="s">
        <v>117</v>
      </c>
      <c r="Q6" s="362" t="s">
        <v>118</v>
      </c>
      <c r="R6" s="362" t="s">
        <v>119</v>
      </c>
      <c r="S6" s="363" t="s">
        <v>817</v>
      </c>
      <c r="T6" s="364" t="s">
        <v>121</v>
      </c>
      <c r="U6" s="365" t="s">
        <v>122</v>
      </c>
      <c r="V6" s="365" t="s">
        <v>123</v>
      </c>
    </row>
    <row r="7" spans="1:59" hidden="1" x14ac:dyDescent="0.25">
      <c r="A7" s="6"/>
      <c r="B7" s="4"/>
      <c r="C7" s="4"/>
      <c r="D7" s="6"/>
      <c r="E7" s="120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330"/>
      <c r="T7" s="121"/>
      <c r="U7" s="121"/>
      <c r="V7" s="121"/>
    </row>
    <row r="8" spans="1:59" x14ac:dyDescent="0.25">
      <c r="A8" s="351" t="s">
        <v>124</v>
      </c>
      <c r="B8" s="128" t="s">
        <v>55</v>
      </c>
      <c r="C8" s="144" t="s">
        <v>56</v>
      </c>
      <c r="D8" s="129"/>
      <c r="E8" s="130"/>
      <c r="F8" s="131"/>
      <c r="G8" s="131">
        <f>SUMIF(AF9:AF11,"&lt;&gt;NOR",G9:G11)</f>
        <v>0</v>
      </c>
      <c r="H8" s="131"/>
      <c r="I8" s="131">
        <f>SUM(I9:I11)</f>
        <v>0</v>
      </c>
      <c r="J8" s="131"/>
      <c r="K8" s="131">
        <f>SUM(K9:K11)</f>
        <v>0</v>
      </c>
      <c r="L8" s="131"/>
      <c r="M8" s="131">
        <f>SUM(M9:M11)</f>
        <v>0</v>
      </c>
      <c r="N8" s="131"/>
      <c r="O8" s="131">
        <f>SUM(O9:O11)</f>
        <v>0</v>
      </c>
      <c r="P8" s="131"/>
      <c r="Q8" s="131">
        <f>SUM(Q9:Q11)</f>
        <v>0</v>
      </c>
      <c r="R8" s="131"/>
      <c r="S8" s="331"/>
      <c r="T8" s="126"/>
      <c r="U8" s="126">
        <f>SUM(U9:U11)</f>
        <v>0</v>
      </c>
      <c r="V8" s="126"/>
      <c r="AF8" t="s">
        <v>125</v>
      </c>
    </row>
    <row r="9" spans="1:59" outlineLevel="1" x14ac:dyDescent="0.25">
      <c r="A9" s="352">
        <v>1</v>
      </c>
      <c r="B9" s="140" t="s">
        <v>126</v>
      </c>
      <c r="C9" s="145" t="s">
        <v>127</v>
      </c>
      <c r="D9" s="141" t="s">
        <v>128</v>
      </c>
      <c r="E9" s="150">
        <v>212</v>
      </c>
      <c r="F9" s="237">
        <v>0</v>
      </c>
      <c r="G9" s="143">
        <f>ROUND(E9*F9,2)</f>
        <v>0</v>
      </c>
      <c r="H9" s="142"/>
      <c r="I9" s="143">
        <f>ROUND(E9*H9,2)</f>
        <v>0</v>
      </c>
      <c r="J9" s="142"/>
      <c r="K9" s="143">
        <f>ROUND(E9*J9,2)</f>
        <v>0</v>
      </c>
      <c r="L9" s="143">
        <v>21</v>
      </c>
      <c r="M9" s="143">
        <f>G9*(1+L9/100)</f>
        <v>0</v>
      </c>
      <c r="N9" s="143">
        <v>0</v>
      </c>
      <c r="O9" s="143">
        <f>ROUND(E9*N9,2)</f>
        <v>0</v>
      </c>
      <c r="P9" s="143">
        <v>0</v>
      </c>
      <c r="Q9" s="143">
        <f>ROUND(E9*P9,2)</f>
        <v>0</v>
      </c>
      <c r="R9" s="143"/>
      <c r="S9" s="332" t="s">
        <v>129</v>
      </c>
      <c r="T9" s="124">
        <v>0</v>
      </c>
      <c r="U9" s="124">
        <f>ROUND(E9*T9,2)</f>
        <v>0</v>
      </c>
      <c r="V9" s="124"/>
      <c r="W9" s="119"/>
      <c r="X9" s="119"/>
      <c r="Y9" s="119"/>
      <c r="Z9" s="119"/>
      <c r="AA9" s="119"/>
      <c r="AB9" s="119"/>
      <c r="AC9" s="119"/>
      <c r="AD9" s="119"/>
      <c r="AE9" s="119"/>
      <c r="AF9" s="119" t="s">
        <v>130</v>
      </c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</row>
    <row r="10" spans="1:59" ht="20.399999999999999" outlineLevel="1" x14ac:dyDescent="0.25">
      <c r="A10" s="352">
        <v>2</v>
      </c>
      <c r="B10" s="140" t="s">
        <v>131</v>
      </c>
      <c r="C10" s="145" t="s">
        <v>132</v>
      </c>
      <c r="D10" s="141" t="s">
        <v>133</v>
      </c>
      <c r="E10" s="150">
        <v>3</v>
      </c>
      <c r="F10" s="237">
        <v>0</v>
      </c>
      <c r="G10" s="143">
        <f>ROUND(E10*F10,2)</f>
        <v>0</v>
      </c>
      <c r="H10" s="142"/>
      <c r="I10" s="143">
        <f>ROUND(E10*H10,2)</f>
        <v>0</v>
      </c>
      <c r="J10" s="142"/>
      <c r="K10" s="143">
        <f>ROUND(E10*J10,2)</f>
        <v>0</v>
      </c>
      <c r="L10" s="143">
        <v>21</v>
      </c>
      <c r="M10" s="143">
        <f>G10*(1+L10/100)</f>
        <v>0</v>
      </c>
      <c r="N10" s="143">
        <v>0</v>
      </c>
      <c r="O10" s="143">
        <f>ROUND(E10*N10,2)</f>
        <v>0</v>
      </c>
      <c r="P10" s="143">
        <v>0</v>
      </c>
      <c r="Q10" s="143">
        <f>ROUND(E10*P10,2)</f>
        <v>0</v>
      </c>
      <c r="R10" s="143"/>
      <c r="S10" s="332" t="s">
        <v>129</v>
      </c>
      <c r="T10" s="124">
        <v>0</v>
      </c>
      <c r="U10" s="124">
        <f>ROUND(E10*T10,2)</f>
        <v>0</v>
      </c>
      <c r="V10" s="124"/>
      <c r="W10" s="119"/>
      <c r="X10" s="119"/>
      <c r="Y10" s="119"/>
      <c r="Z10" s="119"/>
      <c r="AA10" s="119"/>
      <c r="AB10" s="119"/>
      <c r="AC10" s="119"/>
      <c r="AD10" s="119"/>
      <c r="AE10" s="119"/>
      <c r="AF10" s="119" t="s">
        <v>130</v>
      </c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</row>
    <row r="11" spans="1:59" outlineLevel="1" x14ac:dyDescent="0.25">
      <c r="A11" s="352">
        <v>3</v>
      </c>
      <c r="B11" s="140" t="s">
        <v>134</v>
      </c>
      <c r="C11" s="145" t="s">
        <v>135</v>
      </c>
      <c r="D11" s="141" t="s">
        <v>136</v>
      </c>
      <c r="E11" s="150">
        <v>20</v>
      </c>
      <c r="F11" s="237">
        <v>0</v>
      </c>
      <c r="G11" s="143">
        <f>ROUND(E11*F11,2)</f>
        <v>0</v>
      </c>
      <c r="H11" s="142"/>
      <c r="I11" s="143">
        <f>ROUND(E11*H11,2)</f>
        <v>0</v>
      </c>
      <c r="J11" s="142"/>
      <c r="K11" s="143">
        <f>ROUND(E11*J11,2)</f>
        <v>0</v>
      </c>
      <c r="L11" s="143">
        <v>21</v>
      </c>
      <c r="M11" s="143">
        <f>G11*(1+L11/100)</f>
        <v>0</v>
      </c>
      <c r="N11" s="143">
        <v>0</v>
      </c>
      <c r="O11" s="143">
        <f>ROUND(E11*N11,2)</f>
        <v>0</v>
      </c>
      <c r="P11" s="143">
        <v>0</v>
      </c>
      <c r="Q11" s="143">
        <f>ROUND(E11*P11,2)</f>
        <v>0</v>
      </c>
      <c r="R11" s="143" t="s">
        <v>137</v>
      </c>
      <c r="S11" s="332" t="s">
        <v>138</v>
      </c>
      <c r="T11" s="124">
        <v>0</v>
      </c>
      <c r="U11" s="124">
        <f>ROUND(E11*T11,2)</f>
        <v>0</v>
      </c>
      <c r="V11" s="124"/>
      <c r="W11" s="119"/>
      <c r="X11" s="119"/>
      <c r="Y11" s="119"/>
      <c r="Z11" s="119"/>
      <c r="AA11" s="119"/>
      <c r="AB11" s="119"/>
      <c r="AC11" s="119"/>
      <c r="AD11" s="119"/>
      <c r="AE11" s="119"/>
      <c r="AF11" s="119" t="s">
        <v>139</v>
      </c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</row>
    <row r="12" spans="1:59" x14ac:dyDescent="0.25">
      <c r="A12" s="351" t="s">
        <v>124</v>
      </c>
      <c r="B12" s="128" t="s">
        <v>39</v>
      </c>
      <c r="C12" s="144" t="s">
        <v>57</v>
      </c>
      <c r="D12" s="129"/>
      <c r="E12" s="130"/>
      <c r="F12" s="238"/>
      <c r="G12" s="131">
        <f>SUMIF(AF13:AF33,"&lt;&gt;NOR",G13:G33)</f>
        <v>0</v>
      </c>
      <c r="H12" s="131"/>
      <c r="I12" s="131">
        <f>SUM(I13:I33)</f>
        <v>0</v>
      </c>
      <c r="J12" s="131"/>
      <c r="K12" s="131">
        <f>SUM(K13:K33)</f>
        <v>0</v>
      </c>
      <c r="L12" s="131"/>
      <c r="M12" s="131">
        <f>SUM(M13:M33)</f>
        <v>0</v>
      </c>
      <c r="N12" s="131"/>
      <c r="O12" s="131">
        <f>SUM(O13:O33)</f>
        <v>13.36</v>
      </c>
      <c r="P12" s="131"/>
      <c r="Q12" s="131">
        <f>SUM(Q13:Q33)</f>
        <v>0</v>
      </c>
      <c r="R12" s="131"/>
      <c r="S12" s="331"/>
      <c r="T12" s="126"/>
      <c r="U12" s="126">
        <f>SUM(U13:U33)</f>
        <v>216.74</v>
      </c>
      <c r="V12" s="126"/>
      <c r="AF12" t="s">
        <v>125</v>
      </c>
    </row>
    <row r="13" spans="1:59" outlineLevel="1" x14ac:dyDescent="0.25">
      <c r="A13" s="352">
        <v>4</v>
      </c>
      <c r="B13" s="140" t="s">
        <v>140</v>
      </c>
      <c r="C13" s="145" t="s">
        <v>141</v>
      </c>
      <c r="D13" s="141" t="s">
        <v>142</v>
      </c>
      <c r="E13" s="150">
        <v>75</v>
      </c>
      <c r="F13" s="237">
        <v>0</v>
      </c>
      <c r="G13" s="143">
        <f t="shared" ref="G13:G33" si="0">ROUND(E13*F13,2)</f>
        <v>0</v>
      </c>
      <c r="H13" s="142"/>
      <c r="I13" s="143">
        <f t="shared" ref="I13:I33" si="1">ROUND(E13*H13,2)</f>
        <v>0</v>
      </c>
      <c r="J13" s="142"/>
      <c r="K13" s="143">
        <f t="shared" ref="K13:K33" si="2">ROUND(E13*J13,2)</f>
        <v>0</v>
      </c>
      <c r="L13" s="143">
        <v>21</v>
      </c>
      <c r="M13" s="143">
        <f t="shared" ref="M13:M33" si="3">G13*(1+L13/100)</f>
        <v>0</v>
      </c>
      <c r="N13" s="143">
        <v>0</v>
      </c>
      <c r="O13" s="143">
        <f t="shared" ref="O13:O33" si="4">ROUND(E13*N13,2)</f>
        <v>0</v>
      </c>
      <c r="P13" s="143">
        <v>0</v>
      </c>
      <c r="Q13" s="143">
        <f t="shared" ref="Q13:Q33" si="5">ROUND(E13*P13,2)</f>
        <v>0</v>
      </c>
      <c r="R13" s="143"/>
      <c r="S13" s="332" t="s">
        <v>138</v>
      </c>
      <c r="T13" s="124">
        <v>0.12000000000000001</v>
      </c>
      <c r="U13" s="124">
        <f t="shared" ref="U13:U33" si="6">ROUND(E13*T13,2)</f>
        <v>9</v>
      </c>
      <c r="V13" s="124"/>
      <c r="W13" s="119"/>
      <c r="X13" s="119"/>
      <c r="Y13" s="119"/>
      <c r="Z13" s="119"/>
      <c r="AA13" s="119"/>
      <c r="AB13" s="119"/>
      <c r="AC13" s="119"/>
      <c r="AD13" s="119"/>
      <c r="AE13" s="119"/>
      <c r="AF13" s="119" t="s">
        <v>143</v>
      </c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</row>
    <row r="14" spans="1:59" outlineLevel="1" x14ac:dyDescent="0.25">
      <c r="A14" s="352">
        <v>5</v>
      </c>
      <c r="B14" s="140" t="s">
        <v>144</v>
      </c>
      <c r="C14" s="145" t="s">
        <v>145</v>
      </c>
      <c r="D14" s="141" t="s">
        <v>142</v>
      </c>
      <c r="E14" s="150">
        <v>75</v>
      </c>
      <c r="F14" s="237">
        <v>0</v>
      </c>
      <c r="G14" s="143">
        <f t="shared" si="0"/>
        <v>0</v>
      </c>
      <c r="H14" s="142"/>
      <c r="I14" s="143">
        <f t="shared" si="1"/>
        <v>0</v>
      </c>
      <c r="J14" s="142"/>
      <c r="K14" s="143">
        <f t="shared" si="2"/>
        <v>0</v>
      </c>
      <c r="L14" s="143">
        <v>21</v>
      </c>
      <c r="M14" s="143">
        <f t="shared" si="3"/>
        <v>0</v>
      </c>
      <c r="N14" s="143">
        <v>0</v>
      </c>
      <c r="O14" s="143">
        <f t="shared" si="4"/>
        <v>0</v>
      </c>
      <c r="P14" s="143">
        <v>0</v>
      </c>
      <c r="Q14" s="143">
        <f t="shared" si="5"/>
        <v>0</v>
      </c>
      <c r="R14" s="143"/>
      <c r="S14" s="332" t="s">
        <v>138</v>
      </c>
      <c r="T14" s="124">
        <v>4.3100000000000006E-2</v>
      </c>
      <c r="U14" s="124">
        <f t="shared" si="6"/>
        <v>3.23</v>
      </c>
      <c r="V14" s="124"/>
      <c r="W14" s="119"/>
      <c r="X14" s="119"/>
      <c r="Y14" s="119"/>
      <c r="Z14" s="119"/>
      <c r="AA14" s="119"/>
      <c r="AB14" s="119"/>
      <c r="AC14" s="119"/>
      <c r="AD14" s="119"/>
      <c r="AE14" s="119"/>
      <c r="AF14" s="119" t="s">
        <v>143</v>
      </c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</row>
    <row r="15" spans="1:59" outlineLevel="1" x14ac:dyDescent="0.25">
      <c r="A15" s="352">
        <v>6</v>
      </c>
      <c r="B15" s="140" t="s">
        <v>146</v>
      </c>
      <c r="C15" s="145" t="s">
        <v>147</v>
      </c>
      <c r="D15" s="141" t="s">
        <v>142</v>
      </c>
      <c r="E15" s="150">
        <v>10.199999999999999</v>
      </c>
      <c r="F15" s="237">
        <v>0</v>
      </c>
      <c r="G15" s="143">
        <f t="shared" si="0"/>
        <v>0</v>
      </c>
      <c r="H15" s="142"/>
      <c r="I15" s="143">
        <f t="shared" si="1"/>
        <v>0</v>
      </c>
      <c r="J15" s="142"/>
      <c r="K15" s="143">
        <f t="shared" si="2"/>
        <v>0</v>
      </c>
      <c r="L15" s="143">
        <v>21</v>
      </c>
      <c r="M15" s="143">
        <f t="shared" si="3"/>
        <v>0</v>
      </c>
      <c r="N15" s="143">
        <v>0</v>
      </c>
      <c r="O15" s="143">
        <f t="shared" si="4"/>
        <v>0</v>
      </c>
      <c r="P15" s="143">
        <v>0</v>
      </c>
      <c r="Q15" s="143">
        <f t="shared" si="5"/>
        <v>0</v>
      </c>
      <c r="R15" s="143"/>
      <c r="S15" s="332" t="s">
        <v>138</v>
      </c>
      <c r="T15" s="124">
        <v>3.5330000000000004</v>
      </c>
      <c r="U15" s="124">
        <f t="shared" si="6"/>
        <v>36.04</v>
      </c>
      <c r="V15" s="124"/>
      <c r="W15" s="119"/>
      <c r="X15" s="119"/>
      <c r="Y15" s="119"/>
      <c r="Z15" s="119"/>
      <c r="AA15" s="119"/>
      <c r="AB15" s="119"/>
      <c r="AC15" s="119"/>
      <c r="AD15" s="119"/>
      <c r="AE15" s="119"/>
      <c r="AF15" s="119" t="s">
        <v>143</v>
      </c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</row>
    <row r="16" spans="1:59" outlineLevel="1" x14ac:dyDescent="0.25">
      <c r="A16" s="352">
        <v>7</v>
      </c>
      <c r="B16" s="140" t="s">
        <v>148</v>
      </c>
      <c r="C16" s="145" t="s">
        <v>149</v>
      </c>
      <c r="D16" s="141" t="s">
        <v>128</v>
      </c>
      <c r="E16" s="150">
        <v>60</v>
      </c>
      <c r="F16" s="237">
        <v>0</v>
      </c>
      <c r="G16" s="143">
        <f t="shared" si="0"/>
        <v>0</v>
      </c>
      <c r="H16" s="142"/>
      <c r="I16" s="143">
        <f t="shared" si="1"/>
        <v>0</v>
      </c>
      <c r="J16" s="142"/>
      <c r="K16" s="143">
        <f t="shared" si="2"/>
        <v>0</v>
      </c>
      <c r="L16" s="143">
        <v>21</v>
      </c>
      <c r="M16" s="143">
        <f t="shared" si="3"/>
        <v>0</v>
      </c>
      <c r="N16" s="143">
        <v>8.6000000000000009E-4</v>
      </c>
      <c r="O16" s="143">
        <f t="shared" si="4"/>
        <v>0.05</v>
      </c>
      <c r="P16" s="143">
        <v>0</v>
      </c>
      <c r="Q16" s="143">
        <f t="shared" si="5"/>
        <v>0</v>
      </c>
      <c r="R16" s="143"/>
      <c r="S16" s="332" t="s">
        <v>138</v>
      </c>
      <c r="T16" s="124">
        <v>0.47900000000000004</v>
      </c>
      <c r="U16" s="124">
        <f t="shared" si="6"/>
        <v>28.74</v>
      </c>
      <c r="V16" s="124"/>
      <c r="W16" s="119"/>
      <c r="X16" s="119"/>
      <c r="Y16" s="119"/>
      <c r="Z16" s="119"/>
      <c r="AA16" s="119"/>
      <c r="AB16" s="119"/>
      <c r="AC16" s="119"/>
      <c r="AD16" s="119"/>
      <c r="AE16" s="119"/>
      <c r="AF16" s="119" t="s">
        <v>143</v>
      </c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</row>
    <row r="17" spans="1:59" outlineLevel="1" x14ac:dyDescent="0.25">
      <c r="A17" s="352">
        <v>8</v>
      </c>
      <c r="B17" s="140" t="s">
        <v>150</v>
      </c>
      <c r="C17" s="145" t="s">
        <v>151</v>
      </c>
      <c r="D17" s="141" t="s">
        <v>128</v>
      </c>
      <c r="E17" s="150">
        <v>60</v>
      </c>
      <c r="F17" s="237">
        <v>0</v>
      </c>
      <c r="G17" s="143">
        <f t="shared" si="0"/>
        <v>0</v>
      </c>
      <c r="H17" s="142"/>
      <c r="I17" s="143">
        <f t="shared" si="1"/>
        <v>0</v>
      </c>
      <c r="J17" s="142"/>
      <c r="K17" s="143">
        <f t="shared" si="2"/>
        <v>0</v>
      </c>
      <c r="L17" s="143">
        <v>21</v>
      </c>
      <c r="M17" s="143">
        <f t="shared" si="3"/>
        <v>0</v>
      </c>
      <c r="N17" s="143">
        <v>0</v>
      </c>
      <c r="O17" s="143">
        <f t="shared" si="4"/>
        <v>0</v>
      </c>
      <c r="P17" s="143">
        <v>0</v>
      </c>
      <c r="Q17" s="143">
        <f t="shared" si="5"/>
        <v>0</v>
      </c>
      <c r="R17" s="143"/>
      <c r="S17" s="332" t="s">
        <v>138</v>
      </c>
      <c r="T17" s="124">
        <v>0.32700000000000001</v>
      </c>
      <c r="U17" s="124">
        <f t="shared" si="6"/>
        <v>19.62</v>
      </c>
      <c r="V17" s="124"/>
      <c r="W17" s="119"/>
      <c r="X17" s="119"/>
      <c r="Y17" s="119"/>
      <c r="Z17" s="119"/>
      <c r="AA17" s="119"/>
      <c r="AB17" s="119"/>
      <c r="AC17" s="119"/>
      <c r="AD17" s="119"/>
      <c r="AE17" s="119"/>
      <c r="AF17" s="119" t="s">
        <v>143</v>
      </c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</row>
    <row r="18" spans="1:59" outlineLevel="1" x14ac:dyDescent="0.25">
      <c r="A18" s="352">
        <v>9</v>
      </c>
      <c r="B18" s="140" t="s">
        <v>152</v>
      </c>
      <c r="C18" s="145" t="s">
        <v>153</v>
      </c>
      <c r="D18" s="141" t="s">
        <v>128</v>
      </c>
      <c r="E18" s="150">
        <v>60</v>
      </c>
      <c r="F18" s="237">
        <v>0</v>
      </c>
      <c r="G18" s="143">
        <f t="shared" si="0"/>
        <v>0</v>
      </c>
      <c r="H18" s="142"/>
      <c r="I18" s="143">
        <f t="shared" si="1"/>
        <v>0</v>
      </c>
      <c r="J18" s="142"/>
      <c r="K18" s="143">
        <f t="shared" si="2"/>
        <v>0</v>
      </c>
      <c r="L18" s="143">
        <v>21</v>
      </c>
      <c r="M18" s="143">
        <f t="shared" si="3"/>
        <v>0</v>
      </c>
      <c r="N18" s="143">
        <v>8.0000000000000004E-4</v>
      </c>
      <c r="O18" s="143">
        <f t="shared" si="4"/>
        <v>0.05</v>
      </c>
      <c r="P18" s="143">
        <v>0</v>
      </c>
      <c r="Q18" s="143">
        <f t="shared" si="5"/>
        <v>0</v>
      </c>
      <c r="R18" s="143"/>
      <c r="S18" s="332" t="s">
        <v>138</v>
      </c>
      <c r="T18" s="124">
        <v>0.28300000000000003</v>
      </c>
      <c r="U18" s="124">
        <f t="shared" si="6"/>
        <v>16.98</v>
      </c>
      <c r="V18" s="124"/>
      <c r="W18" s="119"/>
      <c r="X18" s="119"/>
      <c r="Y18" s="119"/>
      <c r="Z18" s="119"/>
      <c r="AA18" s="119"/>
      <c r="AB18" s="119"/>
      <c r="AC18" s="119"/>
      <c r="AD18" s="119"/>
      <c r="AE18" s="119"/>
      <c r="AF18" s="119" t="s">
        <v>143</v>
      </c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</row>
    <row r="19" spans="1:59" outlineLevel="1" x14ac:dyDescent="0.25">
      <c r="A19" s="352">
        <v>10</v>
      </c>
      <c r="B19" s="140" t="s">
        <v>154</v>
      </c>
      <c r="C19" s="145" t="s">
        <v>155</v>
      </c>
      <c r="D19" s="141" t="s">
        <v>128</v>
      </c>
      <c r="E19" s="150">
        <v>60</v>
      </c>
      <c r="F19" s="237">
        <v>0</v>
      </c>
      <c r="G19" s="143">
        <f t="shared" si="0"/>
        <v>0</v>
      </c>
      <c r="H19" s="142"/>
      <c r="I19" s="143">
        <f t="shared" si="1"/>
        <v>0</v>
      </c>
      <c r="J19" s="142"/>
      <c r="K19" s="143">
        <f t="shared" si="2"/>
        <v>0</v>
      </c>
      <c r="L19" s="143">
        <v>21</v>
      </c>
      <c r="M19" s="143">
        <f t="shared" si="3"/>
        <v>0</v>
      </c>
      <c r="N19" s="143">
        <v>0</v>
      </c>
      <c r="O19" s="143">
        <f t="shared" si="4"/>
        <v>0</v>
      </c>
      <c r="P19" s="143">
        <v>0</v>
      </c>
      <c r="Q19" s="143">
        <f t="shared" si="5"/>
        <v>0</v>
      </c>
      <c r="R19" s="143"/>
      <c r="S19" s="332" t="s">
        <v>138</v>
      </c>
      <c r="T19" s="124">
        <v>0.08</v>
      </c>
      <c r="U19" s="124">
        <f t="shared" si="6"/>
        <v>4.8</v>
      </c>
      <c r="V19" s="124"/>
      <c r="W19" s="119"/>
      <c r="X19" s="119"/>
      <c r="Y19" s="119"/>
      <c r="Z19" s="119"/>
      <c r="AA19" s="119"/>
      <c r="AB19" s="119"/>
      <c r="AC19" s="119"/>
      <c r="AD19" s="119"/>
      <c r="AE19" s="119"/>
      <c r="AF19" s="119" t="s">
        <v>143</v>
      </c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</row>
    <row r="20" spans="1:59" outlineLevel="1" x14ac:dyDescent="0.25">
      <c r="A20" s="352">
        <v>11</v>
      </c>
      <c r="B20" s="140" t="s">
        <v>156</v>
      </c>
      <c r="C20" s="145" t="s">
        <v>157</v>
      </c>
      <c r="D20" s="141" t="s">
        <v>142</v>
      </c>
      <c r="E20" s="150">
        <v>77.400000000000006</v>
      </c>
      <c r="F20" s="237">
        <v>0</v>
      </c>
      <c r="G20" s="143">
        <f t="shared" si="0"/>
        <v>0</v>
      </c>
      <c r="H20" s="142"/>
      <c r="I20" s="143">
        <f t="shared" si="1"/>
        <v>0</v>
      </c>
      <c r="J20" s="142"/>
      <c r="K20" s="143">
        <f t="shared" si="2"/>
        <v>0</v>
      </c>
      <c r="L20" s="143">
        <v>21</v>
      </c>
      <c r="M20" s="143">
        <f t="shared" si="3"/>
        <v>0</v>
      </c>
      <c r="N20" s="143">
        <v>0</v>
      </c>
      <c r="O20" s="143">
        <f t="shared" si="4"/>
        <v>0</v>
      </c>
      <c r="P20" s="143">
        <v>0</v>
      </c>
      <c r="Q20" s="143">
        <f t="shared" si="5"/>
        <v>0</v>
      </c>
      <c r="R20" s="143"/>
      <c r="S20" s="332" t="s">
        <v>138</v>
      </c>
      <c r="T20" s="124">
        <v>7.400000000000001E-2</v>
      </c>
      <c r="U20" s="124">
        <f t="shared" si="6"/>
        <v>5.73</v>
      </c>
      <c r="V20" s="124"/>
      <c r="W20" s="119"/>
      <c r="X20" s="119"/>
      <c r="Y20" s="119"/>
      <c r="Z20" s="119"/>
      <c r="AA20" s="119"/>
      <c r="AB20" s="119"/>
      <c r="AC20" s="119"/>
      <c r="AD20" s="119"/>
      <c r="AE20" s="119"/>
      <c r="AF20" s="119" t="s">
        <v>143</v>
      </c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</row>
    <row r="21" spans="1:59" outlineLevel="1" x14ac:dyDescent="0.25">
      <c r="A21" s="352">
        <v>12</v>
      </c>
      <c r="B21" s="140" t="s">
        <v>158</v>
      </c>
      <c r="C21" s="145" t="s">
        <v>159</v>
      </c>
      <c r="D21" s="141" t="s">
        <v>142</v>
      </c>
      <c r="E21" s="150">
        <v>7.8</v>
      </c>
      <c r="F21" s="237">
        <v>0</v>
      </c>
      <c r="G21" s="143">
        <f t="shared" si="0"/>
        <v>0</v>
      </c>
      <c r="H21" s="142"/>
      <c r="I21" s="143">
        <f t="shared" si="1"/>
        <v>0</v>
      </c>
      <c r="J21" s="142"/>
      <c r="K21" s="143">
        <f t="shared" si="2"/>
        <v>0</v>
      </c>
      <c r="L21" s="143">
        <v>21</v>
      </c>
      <c r="M21" s="143">
        <f t="shared" si="3"/>
        <v>0</v>
      </c>
      <c r="N21" s="143">
        <v>0</v>
      </c>
      <c r="O21" s="143">
        <f t="shared" si="4"/>
        <v>0</v>
      </c>
      <c r="P21" s="143">
        <v>0</v>
      </c>
      <c r="Q21" s="143">
        <f t="shared" si="5"/>
        <v>0</v>
      </c>
      <c r="R21" s="143"/>
      <c r="S21" s="332" t="s">
        <v>138</v>
      </c>
      <c r="T21" s="124">
        <v>1.1000000000000001E-2</v>
      </c>
      <c r="U21" s="124">
        <f t="shared" si="6"/>
        <v>0.09</v>
      </c>
      <c r="V21" s="124"/>
      <c r="W21" s="119"/>
      <c r="X21" s="119"/>
      <c r="Y21" s="119"/>
      <c r="Z21" s="119"/>
      <c r="AA21" s="119"/>
      <c r="AB21" s="119"/>
      <c r="AC21" s="119"/>
      <c r="AD21" s="119"/>
      <c r="AE21" s="119"/>
      <c r="AF21" s="119" t="s">
        <v>143</v>
      </c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</row>
    <row r="22" spans="1:59" outlineLevel="1" x14ac:dyDescent="0.25">
      <c r="A22" s="352">
        <v>13</v>
      </c>
      <c r="B22" s="140" t="s">
        <v>160</v>
      </c>
      <c r="C22" s="145" t="s">
        <v>161</v>
      </c>
      <c r="D22" s="141" t="s">
        <v>142</v>
      </c>
      <c r="E22" s="150">
        <v>77.400000000000006</v>
      </c>
      <c r="F22" s="237">
        <v>0</v>
      </c>
      <c r="G22" s="143">
        <f t="shared" si="0"/>
        <v>0</v>
      </c>
      <c r="H22" s="142"/>
      <c r="I22" s="143">
        <f t="shared" si="1"/>
        <v>0</v>
      </c>
      <c r="J22" s="142"/>
      <c r="K22" s="143">
        <f t="shared" si="2"/>
        <v>0</v>
      </c>
      <c r="L22" s="143">
        <v>21</v>
      </c>
      <c r="M22" s="143">
        <f t="shared" si="3"/>
        <v>0</v>
      </c>
      <c r="N22" s="143">
        <v>0</v>
      </c>
      <c r="O22" s="143">
        <f t="shared" si="4"/>
        <v>0</v>
      </c>
      <c r="P22" s="143">
        <v>0</v>
      </c>
      <c r="Q22" s="143">
        <f t="shared" si="5"/>
        <v>0</v>
      </c>
      <c r="R22" s="143"/>
      <c r="S22" s="332" t="s">
        <v>138</v>
      </c>
      <c r="T22" s="124">
        <v>0.65200000000000002</v>
      </c>
      <c r="U22" s="124">
        <f t="shared" si="6"/>
        <v>50.46</v>
      </c>
      <c r="V22" s="124"/>
      <c r="W22" s="119"/>
      <c r="X22" s="119"/>
      <c r="Y22" s="119"/>
      <c r="Z22" s="119"/>
      <c r="AA22" s="119"/>
      <c r="AB22" s="119"/>
      <c r="AC22" s="119"/>
      <c r="AD22" s="119"/>
      <c r="AE22" s="119"/>
      <c r="AF22" s="119" t="s">
        <v>143</v>
      </c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</row>
    <row r="23" spans="1:59" outlineLevel="1" x14ac:dyDescent="0.25">
      <c r="A23" s="352">
        <v>14</v>
      </c>
      <c r="B23" s="140" t="s">
        <v>162</v>
      </c>
      <c r="C23" s="145" t="s">
        <v>163</v>
      </c>
      <c r="D23" s="141" t="s">
        <v>142</v>
      </c>
      <c r="E23" s="150">
        <v>77.400000000000006</v>
      </c>
      <c r="F23" s="237">
        <v>0</v>
      </c>
      <c r="G23" s="143">
        <f t="shared" si="0"/>
        <v>0</v>
      </c>
      <c r="H23" s="142"/>
      <c r="I23" s="143">
        <f t="shared" si="1"/>
        <v>0</v>
      </c>
      <c r="J23" s="142"/>
      <c r="K23" s="143">
        <f t="shared" si="2"/>
        <v>0</v>
      </c>
      <c r="L23" s="143">
        <v>21</v>
      </c>
      <c r="M23" s="143">
        <f t="shared" si="3"/>
        <v>0</v>
      </c>
      <c r="N23" s="143">
        <v>0</v>
      </c>
      <c r="O23" s="143">
        <f t="shared" si="4"/>
        <v>0</v>
      </c>
      <c r="P23" s="143">
        <v>0</v>
      </c>
      <c r="Q23" s="143">
        <f t="shared" si="5"/>
        <v>0</v>
      </c>
      <c r="R23" s="143"/>
      <c r="S23" s="332" t="s">
        <v>138</v>
      </c>
      <c r="T23" s="124">
        <v>3.1000000000000003E-2</v>
      </c>
      <c r="U23" s="124">
        <f t="shared" si="6"/>
        <v>2.4</v>
      </c>
      <c r="V23" s="124"/>
      <c r="W23" s="119"/>
      <c r="X23" s="119"/>
      <c r="Y23" s="119"/>
      <c r="Z23" s="119"/>
      <c r="AA23" s="119"/>
      <c r="AB23" s="119"/>
      <c r="AC23" s="119"/>
      <c r="AD23" s="119"/>
      <c r="AE23" s="119"/>
      <c r="AF23" s="119" t="s">
        <v>143</v>
      </c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</row>
    <row r="24" spans="1:59" outlineLevel="1" x14ac:dyDescent="0.25">
      <c r="A24" s="352">
        <v>15</v>
      </c>
      <c r="B24" s="140" t="s">
        <v>164</v>
      </c>
      <c r="C24" s="145" t="s">
        <v>165</v>
      </c>
      <c r="D24" s="141" t="s">
        <v>142</v>
      </c>
      <c r="E24" s="150">
        <v>77.400000000000006</v>
      </c>
      <c r="F24" s="237">
        <v>0</v>
      </c>
      <c r="G24" s="143">
        <f t="shared" si="0"/>
        <v>0</v>
      </c>
      <c r="H24" s="142"/>
      <c r="I24" s="143">
        <f t="shared" si="1"/>
        <v>0</v>
      </c>
      <c r="J24" s="142"/>
      <c r="K24" s="143">
        <f t="shared" si="2"/>
        <v>0</v>
      </c>
      <c r="L24" s="143">
        <v>21</v>
      </c>
      <c r="M24" s="143">
        <f t="shared" si="3"/>
        <v>0</v>
      </c>
      <c r="N24" s="143">
        <v>0</v>
      </c>
      <c r="O24" s="143">
        <f t="shared" si="4"/>
        <v>0</v>
      </c>
      <c r="P24" s="143">
        <v>0</v>
      </c>
      <c r="Q24" s="143">
        <f t="shared" si="5"/>
        <v>0</v>
      </c>
      <c r="R24" s="143"/>
      <c r="S24" s="332" t="s">
        <v>138</v>
      </c>
      <c r="T24" s="124">
        <v>0.20200000000000001</v>
      </c>
      <c r="U24" s="124">
        <f t="shared" si="6"/>
        <v>15.63</v>
      </c>
      <c r="V24" s="124"/>
      <c r="W24" s="119"/>
      <c r="X24" s="119"/>
      <c r="Y24" s="119"/>
      <c r="Z24" s="119"/>
      <c r="AA24" s="119"/>
      <c r="AB24" s="119"/>
      <c r="AC24" s="119"/>
      <c r="AD24" s="119"/>
      <c r="AE24" s="119"/>
      <c r="AF24" s="119" t="s">
        <v>130</v>
      </c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</row>
    <row r="25" spans="1:59" ht="20.399999999999999" outlineLevel="1" x14ac:dyDescent="0.25">
      <c r="A25" s="352">
        <v>16</v>
      </c>
      <c r="B25" s="140" t="s">
        <v>166</v>
      </c>
      <c r="C25" s="145" t="s">
        <v>167</v>
      </c>
      <c r="D25" s="141" t="s">
        <v>142</v>
      </c>
      <c r="E25" s="150">
        <v>7.8</v>
      </c>
      <c r="F25" s="237">
        <v>0</v>
      </c>
      <c r="G25" s="143">
        <f t="shared" si="0"/>
        <v>0</v>
      </c>
      <c r="H25" s="142"/>
      <c r="I25" s="143">
        <f t="shared" si="1"/>
        <v>0</v>
      </c>
      <c r="J25" s="142"/>
      <c r="K25" s="143">
        <f t="shared" si="2"/>
        <v>0</v>
      </c>
      <c r="L25" s="143">
        <v>21</v>
      </c>
      <c r="M25" s="143">
        <f t="shared" si="3"/>
        <v>0</v>
      </c>
      <c r="N25" s="143">
        <v>1.7000000000000002</v>
      </c>
      <c r="O25" s="143">
        <f t="shared" si="4"/>
        <v>13.26</v>
      </c>
      <c r="P25" s="143">
        <v>0</v>
      </c>
      <c r="Q25" s="143">
        <f t="shared" si="5"/>
        <v>0</v>
      </c>
      <c r="R25" s="143"/>
      <c r="S25" s="332" t="s">
        <v>138</v>
      </c>
      <c r="T25" s="124">
        <v>1.5870000000000002</v>
      </c>
      <c r="U25" s="124">
        <f t="shared" si="6"/>
        <v>12.38</v>
      </c>
      <c r="V25" s="124"/>
      <c r="W25" s="119"/>
      <c r="X25" s="119"/>
      <c r="Y25" s="119"/>
      <c r="Z25" s="119"/>
      <c r="AA25" s="119"/>
      <c r="AB25" s="119"/>
      <c r="AC25" s="119"/>
      <c r="AD25" s="119"/>
      <c r="AE25" s="119"/>
      <c r="AF25" s="119" t="s">
        <v>143</v>
      </c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</row>
    <row r="26" spans="1:59" outlineLevel="1" x14ac:dyDescent="0.25">
      <c r="A26" s="352">
        <v>17</v>
      </c>
      <c r="B26" s="140" t="s">
        <v>168</v>
      </c>
      <c r="C26" s="145" t="s">
        <v>169</v>
      </c>
      <c r="D26" s="141" t="s">
        <v>128</v>
      </c>
      <c r="E26" s="150">
        <v>60</v>
      </c>
      <c r="F26" s="237">
        <v>0</v>
      </c>
      <c r="G26" s="143">
        <f t="shared" si="0"/>
        <v>0</v>
      </c>
      <c r="H26" s="142"/>
      <c r="I26" s="143">
        <f t="shared" si="1"/>
        <v>0</v>
      </c>
      <c r="J26" s="142"/>
      <c r="K26" s="143">
        <f t="shared" si="2"/>
        <v>0</v>
      </c>
      <c r="L26" s="143">
        <v>21</v>
      </c>
      <c r="M26" s="143">
        <f t="shared" si="3"/>
        <v>0</v>
      </c>
      <c r="N26" s="143">
        <v>0</v>
      </c>
      <c r="O26" s="143">
        <f t="shared" si="4"/>
        <v>0</v>
      </c>
      <c r="P26" s="143">
        <v>0</v>
      </c>
      <c r="Q26" s="143">
        <f t="shared" si="5"/>
        <v>0</v>
      </c>
      <c r="R26" s="143"/>
      <c r="S26" s="332" t="s">
        <v>138</v>
      </c>
      <c r="T26" s="124">
        <v>1.5000000000000001E-2</v>
      </c>
      <c r="U26" s="124">
        <f t="shared" si="6"/>
        <v>0.9</v>
      </c>
      <c r="V26" s="124"/>
      <c r="W26" s="119"/>
      <c r="X26" s="119"/>
      <c r="Y26" s="119"/>
      <c r="Z26" s="119"/>
      <c r="AA26" s="119"/>
      <c r="AB26" s="119"/>
      <c r="AC26" s="119"/>
      <c r="AD26" s="119"/>
      <c r="AE26" s="119"/>
      <c r="AF26" s="119" t="s">
        <v>143</v>
      </c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</row>
    <row r="27" spans="1:59" outlineLevel="1" x14ac:dyDescent="0.25">
      <c r="A27" s="352">
        <v>18</v>
      </c>
      <c r="B27" s="140" t="s">
        <v>170</v>
      </c>
      <c r="C27" s="145" t="s">
        <v>171</v>
      </c>
      <c r="D27" s="141" t="s">
        <v>128</v>
      </c>
      <c r="E27" s="150">
        <v>60</v>
      </c>
      <c r="F27" s="237">
        <v>0</v>
      </c>
      <c r="G27" s="143">
        <f t="shared" si="0"/>
        <v>0</v>
      </c>
      <c r="H27" s="142"/>
      <c r="I27" s="143">
        <f t="shared" si="1"/>
        <v>0</v>
      </c>
      <c r="J27" s="142"/>
      <c r="K27" s="143">
        <f t="shared" si="2"/>
        <v>0</v>
      </c>
      <c r="L27" s="143">
        <v>21</v>
      </c>
      <c r="M27" s="143">
        <f t="shared" si="3"/>
        <v>0</v>
      </c>
      <c r="N27" s="143">
        <v>0</v>
      </c>
      <c r="O27" s="143">
        <f t="shared" si="4"/>
        <v>0</v>
      </c>
      <c r="P27" s="143">
        <v>0</v>
      </c>
      <c r="Q27" s="143">
        <f t="shared" si="5"/>
        <v>0</v>
      </c>
      <c r="R27" s="143"/>
      <c r="S27" s="332" t="s">
        <v>138</v>
      </c>
      <c r="T27" s="124">
        <v>3.0000000000000001E-3</v>
      </c>
      <c r="U27" s="124">
        <f t="shared" si="6"/>
        <v>0.18</v>
      </c>
      <c r="V27" s="124"/>
      <c r="W27" s="119"/>
      <c r="X27" s="119"/>
      <c r="Y27" s="119"/>
      <c r="Z27" s="119"/>
      <c r="AA27" s="119"/>
      <c r="AB27" s="119"/>
      <c r="AC27" s="119"/>
      <c r="AD27" s="119"/>
      <c r="AE27" s="119"/>
      <c r="AF27" s="119" t="s">
        <v>143</v>
      </c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</row>
    <row r="28" spans="1:59" outlineLevel="1" x14ac:dyDescent="0.25">
      <c r="A28" s="352">
        <v>19</v>
      </c>
      <c r="B28" s="140" t="s">
        <v>172</v>
      </c>
      <c r="C28" s="145" t="s">
        <v>173</v>
      </c>
      <c r="D28" s="141" t="s">
        <v>128</v>
      </c>
      <c r="E28" s="150">
        <v>60</v>
      </c>
      <c r="F28" s="237">
        <v>0</v>
      </c>
      <c r="G28" s="143">
        <f t="shared" si="0"/>
        <v>0</v>
      </c>
      <c r="H28" s="142"/>
      <c r="I28" s="143">
        <f t="shared" si="1"/>
        <v>0</v>
      </c>
      <c r="J28" s="142"/>
      <c r="K28" s="143">
        <f t="shared" si="2"/>
        <v>0</v>
      </c>
      <c r="L28" s="143">
        <v>21</v>
      </c>
      <c r="M28" s="143">
        <f t="shared" si="3"/>
        <v>0</v>
      </c>
      <c r="N28" s="143">
        <v>0</v>
      </c>
      <c r="O28" s="143">
        <f t="shared" si="4"/>
        <v>0</v>
      </c>
      <c r="P28" s="143">
        <v>0</v>
      </c>
      <c r="Q28" s="143">
        <f t="shared" si="5"/>
        <v>0</v>
      </c>
      <c r="R28" s="143"/>
      <c r="S28" s="332" t="s">
        <v>138</v>
      </c>
      <c r="T28" s="124">
        <v>6.0000000000000001E-3</v>
      </c>
      <c r="U28" s="124">
        <f t="shared" si="6"/>
        <v>0.36</v>
      </c>
      <c r="V28" s="124"/>
      <c r="W28" s="119"/>
      <c r="X28" s="119"/>
      <c r="Y28" s="119"/>
      <c r="Z28" s="119"/>
      <c r="AA28" s="119"/>
      <c r="AB28" s="119"/>
      <c r="AC28" s="119"/>
      <c r="AD28" s="119"/>
      <c r="AE28" s="119"/>
      <c r="AF28" s="119" t="s">
        <v>143</v>
      </c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</row>
    <row r="29" spans="1:59" outlineLevel="1" x14ac:dyDescent="0.25">
      <c r="A29" s="352">
        <v>20</v>
      </c>
      <c r="B29" s="140" t="s">
        <v>174</v>
      </c>
      <c r="C29" s="145" t="s">
        <v>175</v>
      </c>
      <c r="D29" s="141" t="s">
        <v>176</v>
      </c>
      <c r="E29" s="150">
        <v>0.06</v>
      </c>
      <c r="F29" s="237">
        <v>0</v>
      </c>
      <c r="G29" s="143">
        <f t="shared" si="0"/>
        <v>0</v>
      </c>
      <c r="H29" s="142"/>
      <c r="I29" s="143">
        <f t="shared" si="1"/>
        <v>0</v>
      </c>
      <c r="J29" s="142"/>
      <c r="K29" s="143">
        <f t="shared" si="2"/>
        <v>0</v>
      </c>
      <c r="L29" s="143">
        <v>21</v>
      </c>
      <c r="M29" s="143">
        <f t="shared" si="3"/>
        <v>0</v>
      </c>
      <c r="N29" s="143">
        <v>0</v>
      </c>
      <c r="O29" s="143">
        <f t="shared" si="4"/>
        <v>0</v>
      </c>
      <c r="P29" s="143">
        <v>0</v>
      </c>
      <c r="Q29" s="143">
        <f t="shared" si="5"/>
        <v>0</v>
      </c>
      <c r="R29" s="143"/>
      <c r="S29" s="332" t="s">
        <v>138</v>
      </c>
      <c r="T29" s="124">
        <v>21.429000000000002</v>
      </c>
      <c r="U29" s="124">
        <f t="shared" si="6"/>
        <v>1.29</v>
      </c>
      <c r="V29" s="124"/>
      <c r="W29" s="119"/>
      <c r="X29" s="119"/>
      <c r="Y29" s="119"/>
      <c r="Z29" s="119"/>
      <c r="AA29" s="119"/>
      <c r="AB29" s="119"/>
      <c r="AC29" s="119"/>
      <c r="AD29" s="119"/>
      <c r="AE29" s="119"/>
      <c r="AF29" s="119" t="s">
        <v>143</v>
      </c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</row>
    <row r="30" spans="1:59" outlineLevel="1" x14ac:dyDescent="0.25">
      <c r="A30" s="352">
        <v>21</v>
      </c>
      <c r="B30" s="140" t="s">
        <v>177</v>
      </c>
      <c r="C30" s="145" t="s">
        <v>178</v>
      </c>
      <c r="D30" s="141" t="s">
        <v>128</v>
      </c>
      <c r="E30" s="150">
        <v>60</v>
      </c>
      <c r="F30" s="237">
        <v>0</v>
      </c>
      <c r="G30" s="143">
        <f t="shared" si="0"/>
        <v>0</v>
      </c>
      <c r="H30" s="142"/>
      <c r="I30" s="143">
        <f t="shared" si="1"/>
        <v>0</v>
      </c>
      <c r="J30" s="142"/>
      <c r="K30" s="143">
        <f t="shared" si="2"/>
        <v>0</v>
      </c>
      <c r="L30" s="143">
        <v>21</v>
      </c>
      <c r="M30" s="143">
        <f t="shared" si="3"/>
        <v>0</v>
      </c>
      <c r="N30" s="143">
        <v>0</v>
      </c>
      <c r="O30" s="143">
        <f t="shared" si="4"/>
        <v>0</v>
      </c>
      <c r="P30" s="143">
        <v>0</v>
      </c>
      <c r="Q30" s="143">
        <f t="shared" si="5"/>
        <v>0</v>
      </c>
      <c r="R30" s="143"/>
      <c r="S30" s="332" t="s">
        <v>138</v>
      </c>
      <c r="T30" s="124">
        <v>1.1000000000000001E-2</v>
      </c>
      <c r="U30" s="124">
        <f t="shared" si="6"/>
        <v>0.66</v>
      </c>
      <c r="V30" s="124"/>
      <c r="W30" s="119"/>
      <c r="X30" s="119"/>
      <c r="Y30" s="119"/>
      <c r="Z30" s="119"/>
      <c r="AA30" s="119"/>
      <c r="AB30" s="119"/>
      <c r="AC30" s="119"/>
      <c r="AD30" s="119"/>
      <c r="AE30" s="119"/>
      <c r="AF30" s="119" t="s">
        <v>143</v>
      </c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</row>
    <row r="31" spans="1:59" ht="20.399999999999999" outlineLevel="1" x14ac:dyDescent="0.25">
      <c r="A31" s="352">
        <v>22</v>
      </c>
      <c r="B31" s="140" t="s">
        <v>179</v>
      </c>
      <c r="C31" s="145" t="s">
        <v>180</v>
      </c>
      <c r="D31" s="141" t="s">
        <v>142</v>
      </c>
      <c r="E31" s="150">
        <v>7.8</v>
      </c>
      <c r="F31" s="237">
        <v>0</v>
      </c>
      <c r="G31" s="143">
        <f t="shared" si="0"/>
        <v>0</v>
      </c>
      <c r="H31" s="142"/>
      <c r="I31" s="143">
        <f t="shared" si="1"/>
        <v>0</v>
      </c>
      <c r="J31" s="142"/>
      <c r="K31" s="143">
        <f t="shared" si="2"/>
        <v>0</v>
      </c>
      <c r="L31" s="143">
        <v>21</v>
      </c>
      <c r="M31" s="143">
        <f t="shared" si="3"/>
        <v>0</v>
      </c>
      <c r="N31" s="143">
        <v>0</v>
      </c>
      <c r="O31" s="143">
        <f t="shared" si="4"/>
        <v>0</v>
      </c>
      <c r="P31" s="143">
        <v>0</v>
      </c>
      <c r="Q31" s="143">
        <f t="shared" si="5"/>
        <v>0</v>
      </c>
      <c r="R31" s="143"/>
      <c r="S31" s="332" t="s">
        <v>138</v>
      </c>
      <c r="T31" s="124">
        <v>0</v>
      </c>
      <c r="U31" s="124">
        <f t="shared" si="6"/>
        <v>0</v>
      </c>
      <c r="V31" s="124"/>
      <c r="W31" s="119"/>
      <c r="X31" s="119"/>
      <c r="Y31" s="119"/>
      <c r="Z31" s="119"/>
      <c r="AA31" s="119"/>
      <c r="AB31" s="119"/>
      <c r="AC31" s="119"/>
      <c r="AD31" s="119"/>
      <c r="AE31" s="119"/>
      <c r="AF31" s="119" t="s">
        <v>143</v>
      </c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</row>
    <row r="32" spans="1:59" ht="20.399999999999999" outlineLevel="1" x14ac:dyDescent="0.25">
      <c r="A32" s="352">
        <v>23</v>
      </c>
      <c r="B32" s="140" t="s">
        <v>181</v>
      </c>
      <c r="C32" s="145" t="s">
        <v>182</v>
      </c>
      <c r="D32" s="141" t="s">
        <v>128</v>
      </c>
      <c r="E32" s="150">
        <v>35</v>
      </c>
      <c r="F32" s="237">
        <v>0</v>
      </c>
      <c r="G32" s="143">
        <f t="shared" si="0"/>
        <v>0</v>
      </c>
      <c r="H32" s="142"/>
      <c r="I32" s="143">
        <f t="shared" si="1"/>
        <v>0</v>
      </c>
      <c r="J32" s="142"/>
      <c r="K32" s="143">
        <f t="shared" si="2"/>
        <v>0</v>
      </c>
      <c r="L32" s="143">
        <v>21</v>
      </c>
      <c r="M32" s="143">
        <f t="shared" si="3"/>
        <v>0</v>
      </c>
      <c r="N32" s="143">
        <v>0</v>
      </c>
      <c r="O32" s="143">
        <f t="shared" si="4"/>
        <v>0</v>
      </c>
      <c r="P32" s="143">
        <v>0</v>
      </c>
      <c r="Q32" s="143">
        <f t="shared" si="5"/>
        <v>0</v>
      </c>
      <c r="R32" s="143"/>
      <c r="S32" s="332" t="s">
        <v>138</v>
      </c>
      <c r="T32" s="124">
        <v>0.15000000000000002</v>
      </c>
      <c r="U32" s="124">
        <f t="shared" si="6"/>
        <v>5.25</v>
      </c>
      <c r="V32" s="124"/>
      <c r="W32" s="119"/>
      <c r="X32" s="119"/>
      <c r="Y32" s="119"/>
      <c r="Z32" s="119"/>
      <c r="AA32" s="119"/>
      <c r="AB32" s="119"/>
      <c r="AC32" s="119"/>
      <c r="AD32" s="119"/>
      <c r="AE32" s="119"/>
      <c r="AF32" s="119" t="s">
        <v>143</v>
      </c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</row>
    <row r="33" spans="1:59" outlineLevel="1" x14ac:dyDescent="0.25">
      <c r="A33" s="352">
        <v>24</v>
      </c>
      <c r="B33" s="140" t="s">
        <v>183</v>
      </c>
      <c r="C33" s="145" t="s">
        <v>184</v>
      </c>
      <c r="D33" s="141" t="s">
        <v>128</v>
      </c>
      <c r="E33" s="150">
        <v>60</v>
      </c>
      <c r="F33" s="237">
        <v>0</v>
      </c>
      <c r="G33" s="143">
        <f t="shared" si="0"/>
        <v>0</v>
      </c>
      <c r="H33" s="142"/>
      <c r="I33" s="143">
        <f t="shared" si="1"/>
        <v>0</v>
      </c>
      <c r="J33" s="142"/>
      <c r="K33" s="143">
        <f t="shared" si="2"/>
        <v>0</v>
      </c>
      <c r="L33" s="143">
        <v>21</v>
      </c>
      <c r="M33" s="143">
        <f t="shared" si="3"/>
        <v>0</v>
      </c>
      <c r="N33" s="143">
        <v>2.0000000000000002E-5</v>
      </c>
      <c r="O33" s="143">
        <f t="shared" si="4"/>
        <v>0</v>
      </c>
      <c r="P33" s="143">
        <v>0</v>
      </c>
      <c r="Q33" s="143">
        <f t="shared" si="5"/>
        <v>0</v>
      </c>
      <c r="R33" s="143"/>
      <c r="S33" s="332" t="s">
        <v>138</v>
      </c>
      <c r="T33" s="124">
        <v>0.05</v>
      </c>
      <c r="U33" s="124">
        <f t="shared" si="6"/>
        <v>3</v>
      </c>
      <c r="V33" s="124"/>
      <c r="W33" s="119"/>
      <c r="X33" s="119"/>
      <c r="Y33" s="119"/>
      <c r="Z33" s="119"/>
      <c r="AA33" s="119"/>
      <c r="AB33" s="119"/>
      <c r="AC33" s="119"/>
      <c r="AD33" s="119"/>
      <c r="AE33" s="119"/>
      <c r="AF33" s="119" t="s">
        <v>143</v>
      </c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</row>
    <row r="34" spans="1:59" x14ac:dyDescent="0.25">
      <c r="A34" s="351" t="s">
        <v>124</v>
      </c>
      <c r="B34" s="128" t="s">
        <v>58</v>
      </c>
      <c r="C34" s="144" t="s">
        <v>59</v>
      </c>
      <c r="D34" s="129"/>
      <c r="E34" s="130"/>
      <c r="F34" s="238"/>
      <c r="G34" s="131">
        <f>SUMIF(AF35:AF37,"&lt;&gt;NOR",G35:G37)</f>
        <v>0</v>
      </c>
      <c r="H34" s="131"/>
      <c r="I34" s="131">
        <f>SUM(I35:I37)</f>
        <v>0</v>
      </c>
      <c r="J34" s="131"/>
      <c r="K34" s="131">
        <f>SUM(K35:K37)</f>
        <v>0</v>
      </c>
      <c r="L34" s="131"/>
      <c r="M34" s="131">
        <f>SUM(M35:M37)</f>
        <v>0</v>
      </c>
      <c r="N34" s="131"/>
      <c r="O34" s="131">
        <f>SUM(O35:O37)</f>
        <v>5.76</v>
      </c>
      <c r="P34" s="131"/>
      <c r="Q34" s="131">
        <f>SUM(Q35:Q37)</f>
        <v>0</v>
      </c>
      <c r="R34" s="131"/>
      <c r="S34" s="331"/>
      <c r="T34" s="126"/>
      <c r="U34" s="126">
        <f>SUM(U35:U37)</f>
        <v>30.66</v>
      </c>
      <c r="V34" s="126"/>
      <c r="AF34" t="s">
        <v>125</v>
      </c>
    </row>
    <row r="35" spans="1:59" outlineLevel="1" x14ac:dyDescent="0.25">
      <c r="A35" s="352">
        <v>25</v>
      </c>
      <c r="B35" s="140" t="s">
        <v>185</v>
      </c>
      <c r="C35" s="145" t="s">
        <v>186</v>
      </c>
      <c r="D35" s="141" t="s">
        <v>142</v>
      </c>
      <c r="E35" s="150">
        <v>0.68</v>
      </c>
      <c r="F35" s="237">
        <v>0</v>
      </c>
      <c r="G35" s="143">
        <f>ROUND(E35*F35,2)</f>
        <v>0</v>
      </c>
      <c r="H35" s="142"/>
      <c r="I35" s="143">
        <f>ROUND(E35*H35,2)</f>
        <v>0</v>
      </c>
      <c r="J35" s="142"/>
      <c r="K35" s="143">
        <f>ROUND(E35*J35,2)</f>
        <v>0</v>
      </c>
      <c r="L35" s="143">
        <v>21</v>
      </c>
      <c r="M35" s="143">
        <f>G35*(1+L35/100)</f>
        <v>0</v>
      </c>
      <c r="N35" s="143">
        <v>1.8488600000000002</v>
      </c>
      <c r="O35" s="143">
        <f>ROUND(E35*N35,2)</f>
        <v>1.26</v>
      </c>
      <c r="P35" s="143">
        <v>0</v>
      </c>
      <c r="Q35" s="143">
        <f>ROUND(E35*P35,2)</f>
        <v>0</v>
      </c>
      <c r="R35" s="143"/>
      <c r="S35" s="332" t="s">
        <v>138</v>
      </c>
      <c r="T35" s="124">
        <v>3.7650000000000001</v>
      </c>
      <c r="U35" s="124">
        <f>ROUND(E35*T35,2)</f>
        <v>2.56</v>
      </c>
      <c r="V35" s="124"/>
      <c r="W35" s="119"/>
      <c r="X35" s="119"/>
      <c r="Y35" s="119"/>
      <c r="Z35" s="119"/>
      <c r="AA35" s="119"/>
      <c r="AB35" s="119"/>
      <c r="AC35" s="119"/>
      <c r="AD35" s="119"/>
      <c r="AE35" s="119"/>
      <c r="AF35" s="119" t="s">
        <v>130</v>
      </c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</row>
    <row r="36" spans="1:59" ht="20.399999999999999" outlineLevel="1" x14ac:dyDescent="0.25">
      <c r="A36" s="352">
        <v>26</v>
      </c>
      <c r="B36" s="140" t="s">
        <v>187</v>
      </c>
      <c r="C36" s="145" t="s">
        <v>188</v>
      </c>
      <c r="D36" s="141" t="s">
        <v>128</v>
      </c>
      <c r="E36" s="150">
        <v>22.6</v>
      </c>
      <c r="F36" s="237">
        <v>0</v>
      </c>
      <c r="G36" s="143">
        <f>ROUND(E36*F36,2)</f>
        <v>0</v>
      </c>
      <c r="H36" s="142"/>
      <c r="I36" s="143">
        <f>ROUND(E36*H36,2)</f>
        <v>0</v>
      </c>
      <c r="J36" s="142"/>
      <c r="K36" s="143">
        <f>ROUND(E36*J36,2)</f>
        <v>0</v>
      </c>
      <c r="L36" s="143">
        <v>21</v>
      </c>
      <c r="M36" s="143">
        <f>G36*(1+L36/100)</f>
        <v>0</v>
      </c>
      <c r="N36" s="143">
        <v>0.14350000000000002</v>
      </c>
      <c r="O36" s="143">
        <f>ROUND(E36*N36,2)</f>
        <v>3.24</v>
      </c>
      <c r="P36" s="143">
        <v>0</v>
      </c>
      <c r="Q36" s="143">
        <f>ROUND(E36*P36,2)</f>
        <v>0</v>
      </c>
      <c r="R36" s="143"/>
      <c r="S36" s="332" t="s">
        <v>138</v>
      </c>
      <c r="T36" s="124">
        <v>0.9346000000000001</v>
      </c>
      <c r="U36" s="124">
        <f>ROUND(E36*T36,2)</f>
        <v>21.12</v>
      </c>
      <c r="V36" s="124"/>
      <c r="W36" s="119"/>
      <c r="X36" s="119"/>
      <c r="Y36" s="119"/>
      <c r="Z36" s="119"/>
      <c r="AA36" s="119"/>
      <c r="AB36" s="119"/>
      <c r="AC36" s="119"/>
      <c r="AD36" s="119"/>
      <c r="AE36" s="119"/>
      <c r="AF36" s="119" t="s">
        <v>143</v>
      </c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</row>
    <row r="37" spans="1:59" outlineLevel="1" x14ac:dyDescent="0.25">
      <c r="A37" s="352">
        <v>27</v>
      </c>
      <c r="B37" s="140" t="s">
        <v>189</v>
      </c>
      <c r="C37" s="145" t="s">
        <v>190</v>
      </c>
      <c r="D37" s="141" t="s">
        <v>128</v>
      </c>
      <c r="E37" s="150">
        <v>10.35</v>
      </c>
      <c r="F37" s="237">
        <v>0</v>
      </c>
      <c r="G37" s="143">
        <f>ROUND(E37*F37,2)</f>
        <v>0</v>
      </c>
      <c r="H37" s="142"/>
      <c r="I37" s="143">
        <f>ROUND(E37*H37,2)</f>
        <v>0</v>
      </c>
      <c r="J37" s="142"/>
      <c r="K37" s="143">
        <f>ROUND(E37*J37,2)</f>
        <v>0</v>
      </c>
      <c r="L37" s="143">
        <v>21</v>
      </c>
      <c r="M37" s="143">
        <f>G37*(1+L37/100)</f>
        <v>0</v>
      </c>
      <c r="N37" s="143">
        <v>0.12183000000000001</v>
      </c>
      <c r="O37" s="143">
        <f>ROUND(E37*N37,2)</f>
        <v>1.26</v>
      </c>
      <c r="P37" s="143">
        <v>0</v>
      </c>
      <c r="Q37" s="143">
        <f>ROUND(E37*P37,2)</f>
        <v>0</v>
      </c>
      <c r="R37" s="143"/>
      <c r="S37" s="332" t="s">
        <v>138</v>
      </c>
      <c r="T37" s="124">
        <v>0.67400000000000004</v>
      </c>
      <c r="U37" s="124">
        <f>ROUND(E37*T37,2)</f>
        <v>6.98</v>
      </c>
      <c r="V37" s="124"/>
      <c r="W37" s="119"/>
      <c r="X37" s="119"/>
      <c r="Y37" s="119"/>
      <c r="Z37" s="119"/>
      <c r="AA37" s="119"/>
      <c r="AB37" s="119"/>
      <c r="AC37" s="119"/>
      <c r="AD37" s="119"/>
      <c r="AE37" s="119"/>
      <c r="AF37" s="119" t="s">
        <v>143</v>
      </c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</row>
    <row r="38" spans="1:59" x14ac:dyDescent="0.25">
      <c r="A38" s="351" t="s">
        <v>124</v>
      </c>
      <c r="B38" s="128" t="s">
        <v>60</v>
      </c>
      <c r="C38" s="144" t="s">
        <v>61</v>
      </c>
      <c r="D38" s="129"/>
      <c r="E38" s="130"/>
      <c r="F38" s="238"/>
      <c r="G38" s="131">
        <f>SUMIF(AF39:AF42,"&lt;&gt;NOR",G39:G42)</f>
        <v>0</v>
      </c>
      <c r="H38" s="131"/>
      <c r="I38" s="131">
        <f>SUM(I39:I42)</f>
        <v>0</v>
      </c>
      <c r="J38" s="131"/>
      <c r="K38" s="131">
        <f>SUM(K39:K42)</f>
        <v>0</v>
      </c>
      <c r="L38" s="131"/>
      <c r="M38" s="131">
        <f>SUM(M39:M42)</f>
        <v>0</v>
      </c>
      <c r="N38" s="131"/>
      <c r="O38" s="131">
        <f>SUM(O39:O42)</f>
        <v>11.419999999999998</v>
      </c>
      <c r="P38" s="131"/>
      <c r="Q38" s="131">
        <f>SUM(Q39:Q42)</f>
        <v>0</v>
      </c>
      <c r="R38" s="131"/>
      <c r="S38" s="331"/>
      <c r="T38" s="126"/>
      <c r="U38" s="126">
        <f>SUM(U39:U42)</f>
        <v>200.76</v>
      </c>
      <c r="V38" s="126"/>
      <c r="AF38" t="s">
        <v>125</v>
      </c>
    </row>
    <row r="39" spans="1:59" ht="20.399999999999999" outlineLevel="1" x14ac:dyDescent="0.25">
      <c r="A39" s="352">
        <v>28</v>
      </c>
      <c r="B39" s="140" t="s">
        <v>191</v>
      </c>
      <c r="C39" s="145" t="s">
        <v>192</v>
      </c>
      <c r="D39" s="141" t="s">
        <v>128</v>
      </c>
      <c r="E39" s="150">
        <v>82.62</v>
      </c>
      <c r="F39" s="237">
        <v>0</v>
      </c>
      <c r="G39" s="143">
        <f>ROUND(E39*F39,2)</f>
        <v>0</v>
      </c>
      <c r="H39" s="142"/>
      <c r="I39" s="143">
        <f>ROUND(E39*H39,2)</f>
        <v>0</v>
      </c>
      <c r="J39" s="142"/>
      <c r="K39" s="143">
        <f>ROUND(E39*J39,2)</f>
        <v>0</v>
      </c>
      <c r="L39" s="143">
        <v>21</v>
      </c>
      <c r="M39" s="143">
        <f>G39*(1+L39/100)</f>
        <v>0</v>
      </c>
      <c r="N39" s="143">
        <v>0.11219000000000001</v>
      </c>
      <c r="O39" s="143">
        <f>ROUND(E39*N39,2)</f>
        <v>9.27</v>
      </c>
      <c r="P39" s="143">
        <v>0</v>
      </c>
      <c r="Q39" s="143">
        <f>ROUND(E39*P39,2)</f>
        <v>0</v>
      </c>
      <c r="R39" s="143"/>
      <c r="S39" s="332" t="s">
        <v>138</v>
      </c>
      <c r="T39" s="124">
        <v>0.55489000000000011</v>
      </c>
      <c r="U39" s="124">
        <f>ROUND(E39*T39,2)</f>
        <v>45.85</v>
      </c>
      <c r="V39" s="124"/>
      <c r="W39" s="119"/>
      <c r="X39" s="119"/>
      <c r="Y39" s="119"/>
      <c r="Z39" s="119"/>
      <c r="AA39" s="119"/>
      <c r="AB39" s="119"/>
      <c r="AC39" s="119"/>
      <c r="AD39" s="119"/>
      <c r="AE39" s="119"/>
      <c r="AF39" s="119" t="s">
        <v>143</v>
      </c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</row>
    <row r="40" spans="1:59" outlineLevel="1" x14ac:dyDescent="0.25">
      <c r="A40" s="352">
        <v>29</v>
      </c>
      <c r="B40" s="140" t="s">
        <v>193</v>
      </c>
      <c r="C40" s="145" t="s">
        <v>194</v>
      </c>
      <c r="D40" s="141" t="s">
        <v>195</v>
      </c>
      <c r="E40" s="150">
        <v>39.6</v>
      </c>
      <c r="F40" s="237">
        <v>0</v>
      </c>
      <c r="G40" s="143">
        <f>ROUND(E40*F40,2)</f>
        <v>0</v>
      </c>
      <c r="H40" s="142"/>
      <c r="I40" s="143">
        <f>ROUND(E40*H40,2)</f>
        <v>0</v>
      </c>
      <c r="J40" s="142"/>
      <c r="K40" s="143">
        <f>ROUND(E40*J40,2)</f>
        <v>0</v>
      </c>
      <c r="L40" s="143">
        <v>21</v>
      </c>
      <c r="M40" s="143">
        <f>G40*(1+L40/100)</f>
        <v>0</v>
      </c>
      <c r="N40" s="143">
        <v>8.0000000000000007E-5</v>
      </c>
      <c r="O40" s="143">
        <f>ROUND(E40*N40,2)</f>
        <v>0</v>
      </c>
      <c r="P40" s="143">
        <v>0</v>
      </c>
      <c r="Q40" s="143">
        <f>ROUND(E40*P40,2)</f>
        <v>0</v>
      </c>
      <c r="R40" s="143"/>
      <c r="S40" s="332" t="s">
        <v>138</v>
      </c>
      <c r="T40" s="124">
        <v>0.18000000000000002</v>
      </c>
      <c r="U40" s="124">
        <f>ROUND(E40*T40,2)</f>
        <v>7.13</v>
      </c>
      <c r="V40" s="124"/>
      <c r="W40" s="119"/>
      <c r="X40" s="119"/>
      <c r="Y40" s="119"/>
      <c r="Z40" s="119"/>
      <c r="AA40" s="119"/>
      <c r="AB40" s="119"/>
      <c r="AC40" s="119"/>
      <c r="AD40" s="119"/>
      <c r="AE40" s="119"/>
      <c r="AF40" s="119" t="s">
        <v>143</v>
      </c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</row>
    <row r="41" spans="1:59" outlineLevel="1" x14ac:dyDescent="0.25">
      <c r="A41" s="352">
        <v>30</v>
      </c>
      <c r="B41" s="140" t="s">
        <v>196</v>
      </c>
      <c r="C41" s="145" t="s">
        <v>197</v>
      </c>
      <c r="D41" s="141" t="s">
        <v>195</v>
      </c>
      <c r="E41" s="150">
        <v>32.799999999999997</v>
      </c>
      <c r="F41" s="237">
        <v>0</v>
      </c>
      <c r="G41" s="143">
        <f>ROUND(E41*F41,2)</f>
        <v>0</v>
      </c>
      <c r="H41" s="142"/>
      <c r="I41" s="143">
        <f>ROUND(E41*H41,2)</f>
        <v>0</v>
      </c>
      <c r="J41" s="142"/>
      <c r="K41" s="143">
        <f>ROUND(E41*J41,2)</f>
        <v>0</v>
      </c>
      <c r="L41" s="143">
        <v>21</v>
      </c>
      <c r="M41" s="143">
        <f>G41*(1+L41/100)</f>
        <v>0</v>
      </c>
      <c r="N41" s="143">
        <v>1.0200000000000001E-3</v>
      </c>
      <c r="O41" s="143">
        <f>ROUND(E41*N41,2)</f>
        <v>0.03</v>
      </c>
      <c r="P41" s="143">
        <v>0</v>
      </c>
      <c r="Q41" s="143">
        <f>ROUND(E41*P41,2)</f>
        <v>0</v>
      </c>
      <c r="R41" s="143"/>
      <c r="S41" s="332" t="s">
        <v>138</v>
      </c>
      <c r="T41" s="124">
        <v>0.36000000000000004</v>
      </c>
      <c r="U41" s="124">
        <f>ROUND(E41*T41,2)</f>
        <v>11.81</v>
      </c>
      <c r="V41" s="124"/>
      <c r="W41" s="119"/>
      <c r="X41" s="119"/>
      <c r="Y41" s="119"/>
      <c r="Z41" s="119"/>
      <c r="AA41" s="119"/>
      <c r="AB41" s="119"/>
      <c r="AC41" s="119"/>
      <c r="AD41" s="119"/>
      <c r="AE41" s="119"/>
      <c r="AF41" s="119" t="s">
        <v>143</v>
      </c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</row>
    <row r="42" spans="1:59" ht="30.6" outlineLevel="1" x14ac:dyDescent="0.25">
      <c r="A42" s="352">
        <v>31</v>
      </c>
      <c r="B42" s="140" t="s">
        <v>198</v>
      </c>
      <c r="C42" s="145" t="s">
        <v>199</v>
      </c>
      <c r="D42" s="141" t="s">
        <v>128</v>
      </c>
      <c r="E42" s="150">
        <v>176.82</v>
      </c>
      <c r="F42" s="237">
        <v>0</v>
      </c>
      <c r="G42" s="143">
        <f>ROUND(E42*F42,2)</f>
        <v>0</v>
      </c>
      <c r="H42" s="142"/>
      <c r="I42" s="143">
        <f>ROUND(E42*H42,2)</f>
        <v>0</v>
      </c>
      <c r="J42" s="142"/>
      <c r="K42" s="143">
        <f>ROUND(E42*J42,2)</f>
        <v>0</v>
      </c>
      <c r="L42" s="143">
        <v>21</v>
      </c>
      <c r="M42" s="143">
        <f>G42*(1+L42/100)</f>
        <v>0</v>
      </c>
      <c r="N42" s="143">
        <v>1.1990000000000001E-2</v>
      </c>
      <c r="O42" s="143">
        <f>ROUND(E42*N42,2)</f>
        <v>2.12</v>
      </c>
      <c r="P42" s="143">
        <v>0</v>
      </c>
      <c r="Q42" s="143">
        <f>ROUND(E42*P42,2)</f>
        <v>0</v>
      </c>
      <c r="R42" s="143"/>
      <c r="S42" s="332" t="s">
        <v>138</v>
      </c>
      <c r="T42" s="124">
        <v>0.76900000000000002</v>
      </c>
      <c r="U42" s="124">
        <f>ROUND(E42*T42,2)</f>
        <v>135.97</v>
      </c>
      <c r="V42" s="124"/>
      <c r="W42" s="119"/>
      <c r="X42" s="119"/>
      <c r="Y42" s="119"/>
      <c r="Z42" s="119"/>
      <c r="AA42" s="119"/>
      <c r="AB42" s="119"/>
      <c r="AC42" s="119"/>
      <c r="AD42" s="119"/>
      <c r="AE42" s="119"/>
      <c r="AF42" s="119" t="s">
        <v>143</v>
      </c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</row>
    <row r="43" spans="1:59" x14ac:dyDescent="0.25">
      <c r="A43" s="351" t="s">
        <v>124</v>
      </c>
      <c r="B43" s="128" t="s">
        <v>62</v>
      </c>
      <c r="C43" s="144" t="s">
        <v>63</v>
      </c>
      <c r="D43" s="129"/>
      <c r="E43" s="130"/>
      <c r="F43" s="238"/>
      <c r="G43" s="131">
        <f>SUMIF(AF44:AF53,"&lt;&gt;NOR",G44:G53)</f>
        <v>0</v>
      </c>
      <c r="H43" s="131"/>
      <c r="I43" s="131">
        <f>SUM(I44:I53)</f>
        <v>0</v>
      </c>
      <c r="J43" s="131"/>
      <c r="K43" s="131">
        <f>SUM(K44:K53)</f>
        <v>0</v>
      </c>
      <c r="L43" s="131"/>
      <c r="M43" s="131">
        <f>SUM(M44:M53)</f>
        <v>0</v>
      </c>
      <c r="N43" s="131"/>
      <c r="O43" s="131">
        <f>SUM(O44:O53)</f>
        <v>9.69</v>
      </c>
      <c r="P43" s="131"/>
      <c r="Q43" s="131">
        <f>SUM(Q44:Q53)</f>
        <v>0</v>
      </c>
      <c r="R43" s="131"/>
      <c r="S43" s="331"/>
      <c r="T43" s="126"/>
      <c r="U43" s="126">
        <f>SUM(U44:U53)</f>
        <v>299.00999999999993</v>
      </c>
      <c r="V43" s="126"/>
      <c r="AF43" t="s">
        <v>125</v>
      </c>
    </row>
    <row r="44" spans="1:59" outlineLevel="1" x14ac:dyDescent="0.25">
      <c r="A44" s="352">
        <v>32</v>
      </c>
      <c r="B44" s="140" t="s">
        <v>200</v>
      </c>
      <c r="C44" s="145" t="s">
        <v>201</v>
      </c>
      <c r="D44" s="141" t="s">
        <v>142</v>
      </c>
      <c r="E44" s="150">
        <v>2.4</v>
      </c>
      <c r="F44" s="237">
        <v>0</v>
      </c>
      <c r="G44" s="143">
        <f t="shared" ref="G44:G53" si="7">ROUND(E44*F44,2)</f>
        <v>0</v>
      </c>
      <c r="H44" s="142"/>
      <c r="I44" s="143">
        <f t="shared" ref="I44:I53" si="8">ROUND(E44*H44,2)</f>
        <v>0</v>
      </c>
      <c r="J44" s="142"/>
      <c r="K44" s="143">
        <f t="shared" ref="K44:K53" si="9">ROUND(E44*J44,2)</f>
        <v>0</v>
      </c>
      <c r="L44" s="143">
        <v>21</v>
      </c>
      <c r="M44" s="143">
        <f t="shared" ref="M44:M53" si="10">G44*(1+L44/100)</f>
        <v>0</v>
      </c>
      <c r="N44" s="143">
        <v>2.5251400000000004</v>
      </c>
      <c r="O44" s="143">
        <f t="shared" ref="O44:O53" si="11">ROUND(E44*N44,2)</f>
        <v>6.06</v>
      </c>
      <c r="P44" s="143">
        <v>0</v>
      </c>
      <c r="Q44" s="143">
        <f t="shared" ref="Q44:Q53" si="12">ROUND(E44*P44,2)</f>
        <v>0</v>
      </c>
      <c r="R44" s="143"/>
      <c r="S44" s="332" t="s">
        <v>138</v>
      </c>
      <c r="T44" s="124">
        <v>0.9870000000000001</v>
      </c>
      <c r="U44" s="124">
        <f t="shared" ref="U44:U53" si="13">ROUND(E44*T44,2)</f>
        <v>2.37</v>
      </c>
      <c r="V44" s="124"/>
      <c r="W44" s="119"/>
      <c r="X44" s="119"/>
      <c r="Y44" s="119"/>
      <c r="Z44" s="119"/>
      <c r="AA44" s="119"/>
      <c r="AB44" s="119"/>
      <c r="AC44" s="119"/>
      <c r="AD44" s="119"/>
      <c r="AE44" s="119"/>
      <c r="AF44" s="119" t="s">
        <v>143</v>
      </c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</row>
    <row r="45" spans="1:59" outlineLevel="1" x14ac:dyDescent="0.25">
      <c r="A45" s="352">
        <v>33</v>
      </c>
      <c r="B45" s="140" t="s">
        <v>202</v>
      </c>
      <c r="C45" s="145" t="s">
        <v>203</v>
      </c>
      <c r="D45" s="141" t="s">
        <v>128</v>
      </c>
      <c r="E45" s="150">
        <v>19</v>
      </c>
      <c r="F45" s="237">
        <v>0</v>
      </c>
      <c r="G45" s="143">
        <f t="shared" si="7"/>
        <v>0</v>
      </c>
      <c r="H45" s="142"/>
      <c r="I45" s="143">
        <f t="shared" si="8"/>
        <v>0</v>
      </c>
      <c r="J45" s="142"/>
      <c r="K45" s="143">
        <f t="shared" si="9"/>
        <v>0</v>
      </c>
      <c r="L45" s="143">
        <v>21</v>
      </c>
      <c r="M45" s="143">
        <f t="shared" si="10"/>
        <v>0</v>
      </c>
      <c r="N45" s="143">
        <v>4.6780000000000002E-2</v>
      </c>
      <c r="O45" s="143">
        <f t="shared" si="11"/>
        <v>0.89</v>
      </c>
      <c r="P45" s="143">
        <v>0</v>
      </c>
      <c r="Q45" s="143">
        <f t="shared" si="12"/>
        <v>0</v>
      </c>
      <c r="R45" s="143"/>
      <c r="S45" s="332" t="s">
        <v>138</v>
      </c>
      <c r="T45" s="124">
        <v>0.65</v>
      </c>
      <c r="U45" s="124">
        <f t="shared" si="13"/>
        <v>12.35</v>
      </c>
      <c r="V45" s="124"/>
      <c r="W45" s="119"/>
      <c r="X45" s="119"/>
      <c r="Y45" s="119"/>
      <c r="Z45" s="119"/>
      <c r="AA45" s="119"/>
      <c r="AB45" s="119"/>
      <c r="AC45" s="119"/>
      <c r="AD45" s="119"/>
      <c r="AE45" s="119"/>
      <c r="AF45" s="119" t="s">
        <v>143</v>
      </c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</row>
    <row r="46" spans="1:59" outlineLevel="1" x14ac:dyDescent="0.25">
      <c r="A46" s="352">
        <v>34</v>
      </c>
      <c r="B46" s="140" t="s">
        <v>204</v>
      </c>
      <c r="C46" s="145" t="s">
        <v>205</v>
      </c>
      <c r="D46" s="141" t="s">
        <v>128</v>
      </c>
      <c r="E46" s="150">
        <v>19</v>
      </c>
      <c r="F46" s="237">
        <v>0</v>
      </c>
      <c r="G46" s="143">
        <f t="shared" si="7"/>
        <v>0</v>
      </c>
      <c r="H46" s="142"/>
      <c r="I46" s="143">
        <f t="shared" si="8"/>
        <v>0</v>
      </c>
      <c r="J46" s="142"/>
      <c r="K46" s="143">
        <f t="shared" si="9"/>
        <v>0</v>
      </c>
      <c r="L46" s="143">
        <v>21</v>
      </c>
      <c r="M46" s="143">
        <f t="shared" si="10"/>
        <v>0</v>
      </c>
      <c r="N46" s="143">
        <v>0</v>
      </c>
      <c r="O46" s="143">
        <f t="shared" si="11"/>
        <v>0</v>
      </c>
      <c r="P46" s="143">
        <v>0</v>
      </c>
      <c r="Q46" s="143">
        <f t="shared" si="12"/>
        <v>0</v>
      </c>
      <c r="R46" s="143"/>
      <c r="S46" s="332" t="s">
        <v>138</v>
      </c>
      <c r="T46" s="124">
        <v>0.17300000000000001</v>
      </c>
      <c r="U46" s="124">
        <f t="shared" si="13"/>
        <v>3.29</v>
      </c>
      <c r="V46" s="124"/>
      <c r="W46" s="119"/>
      <c r="X46" s="119"/>
      <c r="Y46" s="119"/>
      <c r="Z46" s="119"/>
      <c r="AA46" s="119"/>
      <c r="AB46" s="119"/>
      <c r="AC46" s="119"/>
      <c r="AD46" s="119"/>
      <c r="AE46" s="119"/>
      <c r="AF46" s="119" t="s">
        <v>143</v>
      </c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</row>
    <row r="47" spans="1:59" outlineLevel="1" x14ac:dyDescent="0.25">
      <c r="A47" s="352">
        <v>35</v>
      </c>
      <c r="B47" s="140" t="s">
        <v>206</v>
      </c>
      <c r="C47" s="145" t="s">
        <v>207</v>
      </c>
      <c r="D47" s="141" t="s">
        <v>128</v>
      </c>
      <c r="E47" s="150">
        <v>16</v>
      </c>
      <c r="F47" s="237">
        <v>0</v>
      </c>
      <c r="G47" s="143">
        <f t="shared" si="7"/>
        <v>0</v>
      </c>
      <c r="H47" s="142"/>
      <c r="I47" s="143">
        <f t="shared" si="8"/>
        <v>0</v>
      </c>
      <c r="J47" s="142"/>
      <c r="K47" s="143">
        <f t="shared" si="9"/>
        <v>0</v>
      </c>
      <c r="L47" s="143">
        <v>21</v>
      </c>
      <c r="M47" s="143">
        <f t="shared" si="10"/>
        <v>0</v>
      </c>
      <c r="N47" s="143">
        <v>3.8700000000000002E-3</v>
      </c>
      <c r="O47" s="143">
        <f t="shared" si="11"/>
        <v>0.06</v>
      </c>
      <c r="P47" s="143">
        <v>0</v>
      </c>
      <c r="Q47" s="143">
        <f t="shared" si="12"/>
        <v>0</v>
      </c>
      <c r="R47" s="143"/>
      <c r="S47" s="332" t="s">
        <v>138</v>
      </c>
      <c r="T47" s="124">
        <v>0.47400000000000003</v>
      </c>
      <c r="U47" s="124">
        <f t="shared" si="13"/>
        <v>7.58</v>
      </c>
      <c r="V47" s="124"/>
      <c r="W47" s="119"/>
      <c r="X47" s="119"/>
      <c r="Y47" s="119"/>
      <c r="Z47" s="119"/>
      <c r="AA47" s="119"/>
      <c r="AB47" s="119"/>
      <c r="AC47" s="119"/>
      <c r="AD47" s="119"/>
      <c r="AE47" s="119"/>
      <c r="AF47" s="119" t="s">
        <v>143</v>
      </c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</row>
    <row r="48" spans="1:59" outlineLevel="1" x14ac:dyDescent="0.25">
      <c r="A48" s="352">
        <v>36</v>
      </c>
      <c r="B48" s="140" t="s">
        <v>208</v>
      </c>
      <c r="C48" s="145" t="s">
        <v>209</v>
      </c>
      <c r="D48" s="141" t="s">
        <v>128</v>
      </c>
      <c r="E48" s="150">
        <v>16</v>
      </c>
      <c r="F48" s="237">
        <v>0</v>
      </c>
      <c r="G48" s="143">
        <f t="shared" si="7"/>
        <v>0</v>
      </c>
      <c r="H48" s="142"/>
      <c r="I48" s="143">
        <f t="shared" si="8"/>
        <v>0</v>
      </c>
      <c r="J48" s="142"/>
      <c r="K48" s="143">
        <f t="shared" si="9"/>
        <v>0</v>
      </c>
      <c r="L48" s="143">
        <v>21</v>
      </c>
      <c r="M48" s="143">
        <f t="shared" si="10"/>
        <v>0</v>
      </c>
      <c r="N48" s="143">
        <v>0</v>
      </c>
      <c r="O48" s="143">
        <f t="shared" si="11"/>
        <v>0</v>
      </c>
      <c r="P48" s="143">
        <v>0</v>
      </c>
      <c r="Q48" s="143">
        <f t="shared" si="12"/>
        <v>0</v>
      </c>
      <c r="R48" s="143"/>
      <c r="S48" s="332" t="s">
        <v>138</v>
      </c>
      <c r="T48" s="124">
        <v>0.16</v>
      </c>
      <c r="U48" s="124">
        <f t="shared" si="13"/>
        <v>2.56</v>
      </c>
      <c r="V48" s="124"/>
      <c r="W48" s="119"/>
      <c r="X48" s="119"/>
      <c r="Y48" s="119"/>
      <c r="Z48" s="119"/>
      <c r="AA48" s="119"/>
      <c r="AB48" s="119"/>
      <c r="AC48" s="119"/>
      <c r="AD48" s="119"/>
      <c r="AE48" s="119"/>
      <c r="AF48" s="119" t="s">
        <v>143</v>
      </c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</row>
    <row r="49" spans="1:59" outlineLevel="1" x14ac:dyDescent="0.25">
      <c r="A49" s="352">
        <v>37</v>
      </c>
      <c r="B49" s="140" t="s">
        <v>210</v>
      </c>
      <c r="C49" s="145" t="s">
        <v>211</v>
      </c>
      <c r="D49" s="141" t="s">
        <v>176</v>
      </c>
      <c r="E49" s="150">
        <v>0.14399999999999999</v>
      </c>
      <c r="F49" s="237">
        <v>0</v>
      </c>
      <c r="G49" s="143">
        <f t="shared" si="7"/>
        <v>0</v>
      </c>
      <c r="H49" s="142"/>
      <c r="I49" s="143">
        <f t="shared" si="8"/>
        <v>0</v>
      </c>
      <c r="J49" s="142"/>
      <c r="K49" s="143">
        <f t="shared" si="9"/>
        <v>0</v>
      </c>
      <c r="L49" s="143">
        <v>21</v>
      </c>
      <c r="M49" s="143">
        <f t="shared" si="10"/>
        <v>0</v>
      </c>
      <c r="N49" s="143">
        <v>1.02139</v>
      </c>
      <c r="O49" s="143">
        <f t="shared" si="11"/>
        <v>0.15</v>
      </c>
      <c r="P49" s="143">
        <v>0</v>
      </c>
      <c r="Q49" s="143">
        <f t="shared" si="12"/>
        <v>0</v>
      </c>
      <c r="R49" s="143"/>
      <c r="S49" s="332" t="s">
        <v>138</v>
      </c>
      <c r="T49" s="124">
        <v>26.616000000000003</v>
      </c>
      <c r="U49" s="124">
        <f t="shared" si="13"/>
        <v>3.83</v>
      </c>
      <c r="V49" s="124"/>
      <c r="W49" s="119"/>
      <c r="X49" s="119"/>
      <c r="Y49" s="119"/>
      <c r="Z49" s="119"/>
      <c r="AA49" s="119"/>
      <c r="AB49" s="119"/>
      <c r="AC49" s="119"/>
      <c r="AD49" s="119"/>
      <c r="AE49" s="119"/>
      <c r="AF49" s="119" t="s">
        <v>143</v>
      </c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</row>
    <row r="50" spans="1:59" ht="20.399999999999999" outlineLevel="1" x14ac:dyDescent="0.25">
      <c r="A50" s="352">
        <v>38</v>
      </c>
      <c r="B50" s="140" t="s">
        <v>808</v>
      </c>
      <c r="C50" s="145" t="s">
        <v>809</v>
      </c>
      <c r="D50" s="141" t="s">
        <v>128</v>
      </c>
      <c r="E50" s="150">
        <v>36.229999999999997</v>
      </c>
      <c r="F50" s="237">
        <v>0</v>
      </c>
      <c r="G50" s="143">
        <f t="shared" si="7"/>
        <v>0</v>
      </c>
      <c r="H50" s="142"/>
      <c r="I50" s="143"/>
      <c r="J50" s="142"/>
      <c r="K50" s="143"/>
      <c r="L50" s="143"/>
      <c r="M50" s="143"/>
      <c r="N50" s="143"/>
      <c r="O50" s="143"/>
      <c r="P50" s="143"/>
      <c r="Q50" s="143"/>
      <c r="R50" s="143"/>
      <c r="S50" s="332" t="s">
        <v>138</v>
      </c>
      <c r="T50" s="124"/>
      <c r="U50" s="124"/>
      <c r="V50" s="124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</row>
    <row r="51" spans="1:59" ht="20.399999999999999" outlineLevel="1" x14ac:dyDescent="0.25">
      <c r="A51" s="352">
        <v>39</v>
      </c>
      <c r="B51" s="140" t="s">
        <v>212</v>
      </c>
      <c r="C51" s="145" t="s">
        <v>213</v>
      </c>
      <c r="D51" s="141" t="s">
        <v>195</v>
      </c>
      <c r="E51" s="150">
        <v>81.45</v>
      </c>
      <c r="F51" s="237">
        <v>0</v>
      </c>
      <c r="G51" s="143">
        <f t="shared" si="7"/>
        <v>0</v>
      </c>
      <c r="H51" s="142"/>
      <c r="I51" s="143">
        <f t="shared" si="8"/>
        <v>0</v>
      </c>
      <c r="J51" s="142"/>
      <c r="K51" s="143">
        <f t="shared" si="9"/>
        <v>0</v>
      </c>
      <c r="L51" s="143">
        <v>21</v>
      </c>
      <c r="M51" s="143">
        <f t="shared" si="10"/>
        <v>0</v>
      </c>
      <c r="N51" s="143">
        <v>2.6060000000000003E-2</v>
      </c>
      <c r="O51" s="143">
        <f t="shared" si="11"/>
        <v>2.12</v>
      </c>
      <c r="P51" s="143">
        <v>0</v>
      </c>
      <c r="Q51" s="143">
        <f t="shared" si="12"/>
        <v>0</v>
      </c>
      <c r="R51" s="143"/>
      <c r="S51" s="332" t="s">
        <v>138</v>
      </c>
      <c r="T51" s="124">
        <v>2.6080000000000001</v>
      </c>
      <c r="U51" s="124">
        <f t="shared" si="13"/>
        <v>212.42</v>
      </c>
      <c r="V51" s="124"/>
      <c r="W51" s="119"/>
      <c r="X51" s="119"/>
      <c r="Y51" s="119"/>
      <c r="Z51" s="119"/>
      <c r="AA51" s="119"/>
      <c r="AB51" s="119"/>
      <c r="AC51" s="119"/>
      <c r="AD51" s="119"/>
      <c r="AE51" s="119"/>
      <c r="AF51" s="119" t="s">
        <v>143</v>
      </c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</row>
    <row r="52" spans="1:59" ht="20.399999999999999" outlineLevel="1" x14ac:dyDescent="0.25">
      <c r="A52" s="352">
        <v>40</v>
      </c>
      <c r="B52" s="140" t="s">
        <v>214</v>
      </c>
      <c r="C52" s="145" t="s">
        <v>215</v>
      </c>
      <c r="D52" s="141" t="s">
        <v>128</v>
      </c>
      <c r="E52" s="150">
        <v>58.1</v>
      </c>
      <c r="F52" s="237">
        <v>0</v>
      </c>
      <c r="G52" s="143">
        <f t="shared" si="7"/>
        <v>0</v>
      </c>
      <c r="H52" s="142"/>
      <c r="I52" s="143">
        <f t="shared" si="8"/>
        <v>0</v>
      </c>
      <c r="J52" s="142"/>
      <c r="K52" s="143">
        <f t="shared" si="9"/>
        <v>0</v>
      </c>
      <c r="L52" s="143">
        <v>21</v>
      </c>
      <c r="M52" s="143">
        <f t="shared" si="10"/>
        <v>0</v>
      </c>
      <c r="N52" s="143">
        <v>2.8800000000000002E-3</v>
      </c>
      <c r="O52" s="143">
        <f t="shared" si="11"/>
        <v>0.17</v>
      </c>
      <c r="P52" s="143">
        <v>0</v>
      </c>
      <c r="Q52" s="143">
        <f t="shared" si="12"/>
        <v>0</v>
      </c>
      <c r="R52" s="143"/>
      <c r="S52" s="332" t="s">
        <v>138</v>
      </c>
      <c r="T52" s="124">
        <v>0.52</v>
      </c>
      <c r="U52" s="124">
        <f t="shared" si="13"/>
        <v>30.21</v>
      </c>
      <c r="V52" s="124"/>
      <c r="W52" s="119"/>
      <c r="X52" s="119"/>
      <c r="Y52" s="119"/>
      <c r="Z52" s="119"/>
      <c r="AA52" s="119"/>
      <c r="AB52" s="119"/>
      <c r="AC52" s="119"/>
      <c r="AD52" s="119"/>
      <c r="AE52" s="119"/>
      <c r="AF52" s="119" t="s">
        <v>143</v>
      </c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</row>
    <row r="53" spans="1:59" ht="20.399999999999999" outlineLevel="1" x14ac:dyDescent="0.25">
      <c r="A53" s="352">
        <v>41</v>
      </c>
      <c r="B53" s="140" t="s">
        <v>216</v>
      </c>
      <c r="C53" s="145" t="s">
        <v>217</v>
      </c>
      <c r="D53" s="141" t="s">
        <v>128</v>
      </c>
      <c r="E53" s="150">
        <v>58.1</v>
      </c>
      <c r="F53" s="237">
        <v>0</v>
      </c>
      <c r="G53" s="143">
        <f t="shared" si="7"/>
        <v>0</v>
      </c>
      <c r="H53" s="142"/>
      <c r="I53" s="143">
        <f t="shared" si="8"/>
        <v>0</v>
      </c>
      <c r="J53" s="142"/>
      <c r="K53" s="143">
        <f t="shared" si="9"/>
        <v>0</v>
      </c>
      <c r="L53" s="143">
        <v>21</v>
      </c>
      <c r="M53" s="143">
        <f t="shared" si="10"/>
        <v>0</v>
      </c>
      <c r="N53" s="143">
        <v>4.2000000000000006E-3</v>
      </c>
      <c r="O53" s="143">
        <f t="shared" si="11"/>
        <v>0.24</v>
      </c>
      <c r="P53" s="143">
        <v>0</v>
      </c>
      <c r="Q53" s="143">
        <f t="shared" si="12"/>
        <v>0</v>
      </c>
      <c r="R53" s="143"/>
      <c r="S53" s="332" t="s">
        <v>138</v>
      </c>
      <c r="T53" s="124">
        <v>0.42000000000000004</v>
      </c>
      <c r="U53" s="124">
        <f t="shared" si="13"/>
        <v>24.4</v>
      </c>
      <c r="V53" s="124"/>
      <c r="W53" s="119"/>
      <c r="X53" s="119"/>
      <c r="Y53" s="119"/>
      <c r="Z53" s="119"/>
      <c r="AA53" s="119"/>
      <c r="AB53" s="119"/>
      <c r="AC53" s="119"/>
      <c r="AD53" s="119"/>
      <c r="AE53" s="119"/>
      <c r="AF53" s="119" t="s">
        <v>143</v>
      </c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</row>
    <row r="54" spans="1:59" x14ac:dyDescent="0.25">
      <c r="A54" s="351" t="s">
        <v>124</v>
      </c>
      <c r="B54" s="128" t="s">
        <v>64</v>
      </c>
      <c r="C54" s="144" t="s">
        <v>65</v>
      </c>
      <c r="D54" s="129"/>
      <c r="E54" s="130"/>
      <c r="F54" s="238"/>
      <c r="G54" s="131">
        <f>SUMIF(AF55:AF58,"&lt;&gt;NOR",G55:G58)</f>
        <v>0</v>
      </c>
      <c r="H54" s="131"/>
      <c r="I54" s="131">
        <f>SUM(I55:I58)</f>
        <v>0</v>
      </c>
      <c r="J54" s="131"/>
      <c r="K54" s="131">
        <f>SUM(K55:K58)</f>
        <v>0</v>
      </c>
      <c r="L54" s="131"/>
      <c r="M54" s="131">
        <f>SUM(M55:M58)</f>
        <v>0</v>
      </c>
      <c r="N54" s="131"/>
      <c r="O54" s="131">
        <f>SUM(O55:O58)</f>
        <v>26.18</v>
      </c>
      <c r="P54" s="131"/>
      <c r="Q54" s="131">
        <f>SUM(Q55:Q58)</f>
        <v>0</v>
      </c>
      <c r="R54" s="131"/>
      <c r="S54" s="331"/>
      <c r="T54" s="126"/>
      <c r="U54" s="126">
        <f>SUM(U55:U58)</f>
        <v>19.47</v>
      </c>
      <c r="V54" s="126"/>
      <c r="AF54" t="s">
        <v>125</v>
      </c>
    </row>
    <row r="55" spans="1:59" outlineLevel="1" x14ac:dyDescent="0.25">
      <c r="A55" s="352">
        <v>42</v>
      </c>
      <c r="B55" s="140" t="s">
        <v>218</v>
      </c>
      <c r="C55" s="145" t="s">
        <v>219</v>
      </c>
      <c r="D55" s="141" t="s">
        <v>128</v>
      </c>
      <c r="E55" s="150">
        <v>35</v>
      </c>
      <c r="F55" s="237">
        <v>0</v>
      </c>
      <c r="G55" s="143">
        <f>ROUND(E55*F55,2)</f>
        <v>0</v>
      </c>
      <c r="H55" s="142"/>
      <c r="I55" s="143">
        <f>ROUND(E55*H55,2)</f>
        <v>0</v>
      </c>
      <c r="J55" s="142"/>
      <c r="K55" s="143">
        <f>ROUND(E55*J55,2)</f>
        <v>0</v>
      </c>
      <c r="L55" s="143">
        <v>21</v>
      </c>
      <c r="M55" s="143">
        <f>G55*(1+L55/100)</f>
        <v>0</v>
      </c>
      <c r="N55" s="143">
        <v>0.36834</v>
      </c>
      <c r="O55" s="143">
        <f>ROUND(E55*N55,2)</f>
        <v>12.89</v>
      </c>
      <c r="P55" s="143">
        <v>0</v>
      </c>
      <c r="Q55" s="143">
        <f>ROUND(E55*P55,2)</f>
        <v>0</v>
      </c>
      <c r="R55" s="143"/>
      <c r="S55" s="332" t="s">
        <v>138</v>
      </c>
      <c r="T55" s="124">
        <v>5.5E-2</v>
      </c>
      <c r="U55" s="124">
        <f>ROUND(E55*T55,2)</f>
        <v>1.93</v>
      </c>
      <c r="V55" s="124"/>
      <c r="W55" s="119"/>
      <c r="X55" s="119"/>
      <c r="Y55" s="119"/>
      <c r="Z55" s="119"/>
      <c r="AA55" s="119"/>
      <c r="AB55" s="119"/>
      <c r="AC55" s="119"/>
      <c r="AD55" s="119"/>
      <c r="AE55" s="119"/>
      <c r="AF55" s="119" t="s">
        <v>143</v>
      </c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</row>
    <row r="56" spans="1:59" outlineLevel="1" x14ac:dyDescent="0.25">
      <c r="A56" s="352">
        <v>43</v>
      </c>
      <c r="B56" s="140" t="s">
        <v>220</v>
      </c>
      <c r="C56" s="145" t="s">
        <v>221</v>
      </c>
      <c r="D56" s="141" t="s">
        <v>128</v>
      </c>
      <c r="E56" s="150">
        <v>35</v>
      </c>
      <c r="F56" s="237">
        <v>0</v>
      </c>
      <c r="G56" s="143">
        <f>ROUND(E56*F56,2)</f>
        <v>0</v>
      </c>
      <c r="H56" s="142"/>
      <c r="I56" s="143">
        <f>ROUND(E56*H56,2)</f>
        <v>0</v>
      </c>
      <c r="J56" s="142"/>
      <c r="K56" s="143">
        <f>ROUND(E56*J56,2)</f>
        <v>0</v>
      </c>
      <c r="L56" s="143">
        <v>21</v>
      </c>
      <c r="M56" s="143">
        <f>G56*(1+L56/100)</f>
        <v>0</v>
      </c>
      <c r="N56" s="143">
        <v>0.28800000000000003</v>
      </c>
      <c r="O56" s="143">
        <f>ROUND(E56*N56,2)</f>
        <v>10.08</v>
      </c>
      <c r="P56" s="143">
        <v>0</v>
      </c>
      <c r="Q56" s="143">
        <f>ROUND(E56*P56,2)</f>
        <v>0</v>
      </c>
      <c r="R56" s="143"/>
      <c r="S56" s="332" t="s">
        <v>138</v>
      </c>
      <c r="T56" s="124">
        <v>2.3000000000000003E-2</v>
      </c>
      <c r="U56" s="124">
        <f>ROUND(E56*T56,2)</f>
        <v>0.81</v>
      </c>
      <c r="V56" s="124"/>
      <c r="W56" s="119"/>
      <c r="X56" s="119"/>
      <c r="Y56" s="119"/>
      <c r="Z56" s="119"/>
      <c r="AA56" s="119"/>
      <c r="AB56" s="119"/>
      <c r="AC56" s="119"/>
      <c r="AD56" s="119"/>
      <c r="AE56" s="119"/>
      <c r="AF56" s="119" t="s">
        <v>143</v>
      </c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</row>
    <row r="57" spans="1:59" ht="20.399999999999999" outlineLevel="1" x14ac:dyDescent="0.25">
      <c r="A57" s="352">
        <v>44</v>
      </c>
      <c r="B57" s="140" t="s">
        <v>222</v>
      </c>
      <c r="C57" s="145" t="s">
        <v>223</v>
      </c>
      <c r="D57" s="141" t="s">
        <v>128</v>
      </c>
      <c r="E57" s="150">
        <v>35</v>
      </c>
      <c r="F57" s="237">
        <v>0</v>
      </c>
      <c r="G57" s="143">
        <f>ROUND(E57*F57,2)</f>
        <v>0</v>
      </c>
      <c r="H57" s="142"/>
      <c r="I57" s="143">
        <f>ROUND(E57*H57,2)</f>
        <v>0</v>
      </c>
      <c r="J57" s="142"/>
      <c r="K57" s="143">
        <f>ROUND(E57*J57,2)</f>
        <v>0</v>
      </c>
      <c r="L57" s="143">
        <v>21</v>
      </c>
      <c r="M57" s="143">
        <f>G57*(1+L57/100)</f>
        <v>0</v>
      </c>
      <c r="N57" s="143">
        <v>7.3900000000000007E-2</v>
      </c>
      <c r="O57" s="143">
        <f>ROUND(E57*N57,2)</f>
        <v>2.59</v>
      </c>
      <c r="P57" s="143">
        <v>0</v>
      </c>
      <c r="Q57" s="143">
        <f>ROUND(E57*P57,2)</f>
        <v>0</v>
      </c>
      <c r="R57" s="143"/>
      <c r="S57" s="332" t="s">
        <v>138</v>
      </c>
      <c r="T57" s="124">
        <v>0.47800000000000004</v>
      </c>
      <c r="U57" s="124">
        <f>ROUND(E57*T57,2)</f>
        <v>16.73</v>
      </c>
      <c r="V57" s="124"/>
      <c r="W57" s="119"/>
      <c r="X57" s="119"/>
      <c r="Y57" s="119"/>
      <c r="Z57" s="119"/>
      <c r="AA57" s="119"/>
      <c r="AB57" s="119"/>
      <c r="AC57" s="119"/>
      <c r="AD57" s="119"/>
      <c r="AE57" s="119"/>
      <c r="AF57" s="119" t="s">
        <v>143</v>
      </c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</row>
    <row r="58" spans="1:59" ht="20.399999999999999" outlineLevel="1" x14ac:dyDescent="0.25">
      <c r="A58" s="352">
        <v>45</v>
      </c>
      <c r="B58" s="140" t="s">
        <v>224</v>
      </c>
      <c r="C58" s="145" t="s">
        <v>225</v>
      </c>
      <c r="D58" s="141" t="s">
        <v>128</v>
      </c>
      <c r="E58" s="150">
        <v>3.5</v>
      </c>
      <c r="F58" s="237">
        <v>0</v>
      </c>
      <c r="G58" s="143">
        <f>ROUND(E58*F58,2)</f>
        <v>0</v>
      </c>
      <c r="H58" s="142"/>
      <c r="I58" s="143">
        <f>ROUND(E58*H58,2)</f>
        <v>0</v>
      </c>
      <c r="J58" s="142"/>
      <c r="K58" s="143">
        <f>ROUND(E58*J58,2)</f>
        <v>0</v>
      </c>
      <c r="L58" s="143">
        <v>21</v>
      </c>
      <c r="M58" s="143">
        <f>G58*(1+L58/100)</f>
        <v>0</v>
      </c>
      <c r="N58" s="143">
        <v>0.17600000000000002</v>
      </c>
      <c r="O58" s="143">
        <f>ROUND(E58*N58,2)</f>
        <v>0.62</v>
      </c>
      <c r="P58" s="143">
        <v>0</v>
      </c>
      <c r="Q58" s="143">
        <f>ROUND(E58*P58,2)</f>
        <v>0</v>
      </c>
      <c r="R58" s="143" t="s">
        <v>226</v>
      </c>
      <c r="S58" s="332" t="s">
        <v>138</v>
      </c>
      <c r="T58" s="124">
        <v>0</v>
      </c>
      <c r="U58" s="124">
        <f>ROUND(E58*T58,2)</f>
        <v>0</v>
      </c>
      <c r="V58" s="124"/>
      <c r="W58" s="119"/>
      <c r="X58" s="119"/>
      <c r="Y58" s="119"/>
      <c r="Z58" s="119"/>
      <c r="AA58" s="119"/>
      <c r="AB58" s="119"/>
      <c r="AC58" s="119"/>
      <c r="AD58" s="119"/>
      <c r="AE58" s="119"/>
      <c r="AF58" s="119" t="s">
        <v>227</v>
      </c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</row>
    <row r="59" spans="1:59" x14ac:dyDescent="0.25">
      <c r="A59" s="351" t="s">
        <v>124</v>
      </c>
      <c r="B59" s="128" t="s">
        <v>66</v>
      </c>
      <c r="C59" s="144" t="s">
        <v>67</v>
      </c>
      <c r="D59" s="129"/>
      <c r="E59" s="130"/>
      <c r="F59" s="238"/>
      <c r="G59" s="131">
        <f>SUMIF(AF60:AF73,"&lt;&gt;NOR",G60:G73)</f>
        <v>0</v>
      </c>
      <c r="H59" s="131"/>
      <c r="I59" s="131">
        <f>SUM(I60:I73)</f>
        <v>0</v>
      </c>
      <c r="J59" s="131"/>
      <c r="K59" s="131">
        <f>SUM(K60:K73)</f>
        <v>0</v>
      </c>
      <c r="L59" s="131"/>
      <c r="M59" s="131">
        <f>SUM(M60:M73)</f>
        <v>0</v>
      </c>
      <c r="N59" s="131"/>
      <c r="O59" s="131">
        <f>SUM(O60:O73)</f>
        <v>64.86999999999999</v>
      </c>
      <c r="P59" s="131"/>
      <c r="Q59" s="131">
        <f>SUM(Q60:Q73)</f>
        <v>0</v>
      </c>
      <c r="R59" s="131"/>
      <c r="S59" s="331"/>
      <c r="T59" s="126"/>
      <c r="U59" s="126">
        <f>SUM(U60:U73)</f>
        <v>1166.0999999999999</v>
      </c>
      <c r="V59" s="126"/>
      <c r="AF59" t="s">
        <v>125</v>
      </c>
    </row>
    <row r="60" spans="1:59" outlineLevel="1" x14ac:dyDescent="0.25">
      <c r="A60" s="352">
        <v>46</v>
      </c>
      <c r="B60" s="140" t="s">
        <v>228</v>
      </c>
      <c r="C60" s="145" t="s">
        <v>229</v>
      </c>
      <c r="D60" s="141" t="s">
        <v>128</v>
      </c>
      <c r="E60" s="150">
        <v>987.6</v>
      </c>
      <c r="F60" s="237">
        <v>0</v>
      </c>
      <c r="G60" s="143">
        <f t="shared" ref="G60:G73" si="14">ROUND(E60*F60,2)</f>
        <v>0</v>
      </c>
      <c r="H60" s="142"/>
      <c r="I60" s="143">
        <f t="shared" ref="I60:I73" si="15">ROUND(E60*H60,2)</f>
        <v>0</v>
      </c>
      <c r="J60" s="142"/>
      <c r="K60" s="143">
        <f t="shared" ref="K60:K73" si="16">ROUND(E60*J60,2)</f>
        <v>0</v>
      </c>
      <c r="L60" s="143">
        <v>21</v>
      </c>
      <c r="M60" s="143">
        <f t="shared" ref="M60:M73" si="17">G60*(1+L60/100)</f>
        <v>0</v>
      </c>
      <c r="N60" s="143">
        <v>3.0000000000000001E-3</v>
      </c>
      <c r="O60" s="143">
        <f t="shared" ref="O60:O73" si="18">ROUND(E60*N60,2)</f>
        <v>2.96</v>
      </c>
      <c r="P60" s="143">
        <v>0</v>
      </c>
      <c r="Q60" s="143">
        <f t="shared" ref="Q60:Q73" si="19">ROUND(E60*P60,2)</f>
        <v>0</v>
      </c>
      <c r="R60" s="143"/>
      <c r="S60" s="332" t="s">
        <v>138</v>
      </c>
      <c r="T60" s="124">
        <v>0.24000000000000002</v>
      </c>
      <c r="U60" s="124">
        <f t="shared" ref="U60:U73" si="20">ROUND(E60*T60,2)</f>
        <v>237.02</v>
      </c>
      <c r="V60" s="124"/>
      <c r="W60" s="119"/>
      <c r="X60" s="119"/>
      <c r="Y60" s="119"/>
      <c r="Z60" s="119"/>
      <c r="AA60" s="119"/>
      <c r="AB60" s="119"/>
      <c r="AC60" s="119"/>
      <c r="AD60" s="119"/>
      <c r="AE60" s="119"/>
      <c r="AF60" s="119" t="s">
        <v>143</v>
      </c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</row>
    <row r="61" spans="1:59" outlineLevel="1" x14ac:dyDescent="0.25">
      <c r="A61" s="352">
        <v>47</v>
      </c>
      <c r="B61" s="140" t="s">
        <v>230</v>
      </c>
      <c r="C61" s="145" t="s">
        <v>231</v>
      </c>
      <c r="D61" s="141" t="s">
        <v>128</v>
      </c>
      <c r="E61" s="150">
        <v>987.6</v>
      </c>
      <c r="F61" s="237">
        <v>0</v>
      </c>
      <c r="G61" s="143">
        <f t="shared" si="14"/>
        <v>0</v>
      </c>
      <c r="H61" s="142"/>
      <c r="I61" s="143">
        <f t="shared" si="15"/>
        <v>0</v>
      </c>
      <c r="J61" s="142"/>
      <c r="K61" s="143">
        <f t="shared" si="16"/>
        <v>0</v>
      </c>
      <c r="L61" s="143">
        <v>21</v>
      </c>
      <c r="M61" s="143">
        <f t="shared" si="17"/>
        <v>0</v>
      </c>
      <c r="N61" s="143">
        <v>3.5000000000000005E-4</v>
      </c>
      <c r="O61" s="143">
        <f t="shared" si="18"/>
        <v>0.35</v>
      </c>
      <c r="P61" s="143">
        <v>0</v>
      </c>
      <c r="Q61" s="143">
        <f t="shared" si="19"/>
        <v>0</v>
      </c>
      <c r="R61" s="143"/>
      <c r="S61" s="332" t="s">
        <v>138</v>
      </c>
      <c r="T61" s="124">
        <v>5.2000000000000005E-2</v>
      </c>
      <c r="U61" s="124">
        <f t="shared" si="20"/>
        <v>51.36</v>
      </c>
      <c r="V61" s="124"/>
      <c r="W61" s="119"/>
      <c r="X61" s="119"/>
      <c r="Y61" s="119"/>
      <c r="Z61" s="119"/>
      <c r="AA61" s="119"/>
      <c r="AB61" s="119"/>
      <c r="AC61" s="119"/>
      <c r="AD61" s="119"/>
      <c r="AE61" s="119"/>
      <c r="AF61" s="119" t="s">
        <v>143</v>
      </c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</row>
    <row r="62" spans="1:59" outlineLevel="1" x14ac:dyDescent="0.25">
      <c r="A62" s="352">
        <v>48</v>
      </c>
      <c r="B62" s="140" t="s">
        <v>232</v>
      </c>
      <c r="C62" s="145" t="s">
        <v>233</v>
      </c>
      <c r="D62" s="141" t="s">
        <v>128</v>
      </c>
      <c r="E62" s="150">
        <v>137.80000000000001</v>
      </c>
      <c r="F62" s="237">
        <v>0</v>
      </c>
      <c r="G62" s="143">
        <f t="shared" si="14"/>
        <v>0</v>
      </c>
      <c r="H62" s="142"/>
      <c r="I62" s="143">
        <f t="shared" si="15"/>
        <v>0</v>
      </c>
      <c r="J62" s="142"/>
      <c r="K62" s="143">
        <f t="shared" si="16"/>
        <v>0</v>
      </c>
      <c r="L62" s="143">
        <v>21</v>
      </c>
      <c r="M62" s="143">
        <f t="shared" si="17"/>
        <v>0</v>
      </c>
      <c r="N62" s="143">
        <v>4.0000000000000003E-5</v>
      </c>
      <c r="O62" s="143">
        <f t="shared" si="18"/>
        <v>0.01</v>
      </c>
      <c r="P62" s="143">
        <v>0</v>
      </c>
      <c r="Q62" s="143">
        <f t="shared" si="19"/>
        <v>0</v>
      </c>
      <c r="R62" s="143"/>
      <c r="S62" s="332" t="s">
        <v>138</v>
      </c>
      <c r="T62" s="124">
        <v>7.8000000000000014E-2</v>
      </c>
      <c r="U62" s="124">
        <f t="shared" si="20"/>
        <v>10.75</v>
      </c>
      <c r="V62" s="124"/>
      <c r="W62" s="119"/>
      <c r="X62" s="119"/>
      <c r="Y62" s="119"/>
      <c r="Z62" s="119"/>
      <c r="AA62" s="119"/>
      <c r="AB62" s="119"/>
      <c r="AC62" s="119"/>
      <c r="AD62" s="119"/>
      <c r="AE62" s="119"/>
      <c r="AF62" s="119" t="s">
        <v>143</v>
      </c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</row>
    <row r="63" spans="1:59" outlineLevel="1" x14ac:dyDescent="0.25">
      <c r="A63" s="352">
        <v>49</v>
      </c>
      <c r="B63" s="140" t="s">
        <v>234</v>
      </c>
      <c r="C63" s="145" t="s">
        <v>235</v>
      </c>
      <c r="D63" s="141" t="s">
        <v>128</v>
      </c>
      <c r="E63" s="150">
        <v>176.84</v>
      </c>
      <c r="F63" s="237">
        <v>0</v>
      </c>
      <c r="G63" s="143">
        <f t="shared" si="14"/>
        <v>0</v>
      </c>
      <c r="H63" s="142"/>
      <c r="I63" s="143">
        <f t="shared" si="15"/>
        <v>0</v>
      </c>
      <c r="J63" s="142"/>
      <c r="K63" s="143">
        <f t="shared" si="16"/>
        <v>0</v>
      </c>
      <c r="L63" s="143">
        <v>21</v>
      </c>
      <c r="M63" s="143">
        <f t="shared" si="17"/>
        <v>0</v>
      </c>
      <c r="N63" s="143">
        <v>1.5880000000000002E-2</v>
      </c>
      <c r="O63" s="143">
        <f t="shared" si="18"/>
        <v>2.81</v>
      </c>
      <c r="P63" s="143">
        <v>0</v>
      </c>
      <c r="Q63" s="143">
        <f t="shared" si="19"/>
        <v>0</v>
      </c>
      <c r="R63" s="143"/>
      <c r="S63" s="332" t="s">
        <v>138</v>
      </c>
      <c r="T63" s="124">
        <v>0.33605000000000002</v>
      </c>
      <c r="U63" s="124">
        <f t="shared" si="20"/>
        <v>59.43</v>
      </c>
      <c r="V63" s="124"/>
      <c r="W63" s="119"/>
      <c r="X63" s="119"/>
      <c r="Y63" s="119"/>
      <c r="Z63" s="119"/>
      <c r="AA63" s="119"/>
      <c r="AB63" s="119"/>
      <c r="AC63" s="119"/>
      <c r="AD63" s="119"/>
      <c r="AE63" s="119"/>
      <c r="AF63" s="119" t="s">
        <v>143</v>
      </c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</row>
    <row r="64" spans="1:59" outlineLevel="1" x14ac:dyDescent="0.25">
      <c r="A64" s="352">
        <v>50</v>
      </c>
      <c r="B64" s="140" t="s">
        <v>236</v>
      </c>
      <c r="C64" s="145" t="s">
        <v>237</v>
      </c>
      <c r="D64" s="141" t="s">
        <v>128</v>
      </c>
      <c r="E64" s="150">
        <v>183.2</v>
      </c>
      <c r="F64" s="237">
        <v>0</v>
      </c>
      <c r="G64" s="143">
        <f t="shared" si="14"/>
        <v>0</v>
      </c>
      <c r="H64" s="142"/>
      <c r="I64" s="143">
        <f t="shared" si="15"/>
        <v>0</v>
      </c>
      <c r="J64" s="142"/>
      <c r="K64" s="143">
        <f t="shared" si="16"/>
        <v>0</v>
      </c>
      <c r="L64" s="143">
        <v>21</v>
      </c>
      <c r="M64" s="143">
        <f t="shared" si="17"/>
        <v>0</v>
      </c>
      <c r="N64" s="143">
        <v>1.7680000000000001E-2</v>
      </c>
      <c r="O64" s="143">
        <f t="shared" si="18"/>
        <v>3.24</v>
      </c>
      <c r="P64" s="143">
        <v>0</v>
      </c>
      <c r="Q64" s="143">
        <f t="shared" si="19"/>
        <v>0</v>
      </c>
      <c r="R64" s="143"/>
      <c r="S64" s="332" t="s">
        <v>138</v>
      </c>
      <c r="T64" s="124">
        <v>0.38716</v>
      </c>
      <c r="U64" s="124">
        <f t="shared" si="20"/>
        <v>70.930000000000007</v>
      </c>
      <c r="V64" s="124"/>
      <c r="W64" s="119"/>
      <c r="X64" s="119"/>
      <c r="Y64" s="119"/>
      <c r="Z64" s="119"/>
      <c r="AA64" s="119"/>
      <c r="AB64" s="119"/>
      <c r="AC64" s="119"/>
      <c r="AD64" s="119"/>
      <c r="AE64" s="119"/>
      <c r="AF64" s="119" t="s">
        <v>143</v>
      </c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</row>
    <row r="65" spans="1:59" outlineLevel="1" x14ac:dyDescent="0.25">
      <c r="A65" s="352">
        <v>51</v>
      </c>
      <c r="B65" s="140" t="s">
        <v>238</v>
      </c>
      <c r="C65" s="145" t="s">
        <v>239</v>
      </c>
      <c r="D65" s="141" t="s">
        <v>195</v>
      </c>
      <c r="E65" s="150">
        <v>61</v>
      </c>
      <c r="F65" s="237">
        <v>0</v>
      </c>
      <c r="G65" s="143">
        <f t="shared" si="14"/>
        <v>0</v>
      </c>
      <c r="H65" s="142"/>
      <c r="I65" s="143">
        <f t="shared" si="15"/>
        <v>0</v>
      </c>
      <c r="J65" s="142"/>
      <c r="K65" s="143">
        <f t="shared" si="16"/>
        <v>0</v>
      </c>
      <c r="L65" s="143">
        <v>21</v>
      </c>
      <c r="M65" s="143">
        <f t="shared" si="17"/>
        <v>0</v>
      </c>
      <c r="N65" s="143">
        <v>3.7100000000000002E-3</v>
      </c>
      <c r="O65" s="143">
        <f t="shared" si="18"/>
        <v>0.23</v>
      </c>
      <c r="P65" s="143">
        <v>0</v>
      </c>
      <c r="Q65" s="143">
        <f t="shared" si="19"/>
        <v>0</v>
      </c>
      <c r="R65" s="143"/>
      <c r="S65" s="332" t="s">
        <v>138</v>
      </c>
      <c r="T65" s="124">
        <v>0.18180000000000002</v>
      </c>
      <c r="U65" s="124">
        <f t="shared" si="20"/>
        <v>11.09</v>
      </c>
      <c r="V65" s="124"/>
      <c r="W65" s="119"/>
      <c r="X65" s="119"/>
      <c r="Y65" s="119"/>
      <c r="Z65" s="119"/>
      <c r="AA65" s="119"/>
      <c r="AB65" s="119"/>
      <c r="AC65" s="119"/>
      <c r="AD65" s="119"/>
      <c r="AE65" s="119"/>
      <c r="AF65" s="119" t="s">
        <v>143</v>
      </c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</row>
    <row r="66" spans="1:59" outlineLevel="1" x14ac:dyDescent="0.25">
      <c r="A66" s="352">
        <v>52</v>
      </c>
      <c r="B66" s="140" t="s">
        <v>240</v>
      </c>
      <c r="C66" s="145" t="s">
        <v>241</v>
      </c>
      <c r="D66" s="141" t="s">
        <v>128</v>
      </c>
      <c r="E66" s="150">
        <v>620.84</v>
      </c>
      <c r="F66" s="237">
        <v>0</v>
      </c>
      <c r="G66" s="143">
        <f t="shared" si="14"/>
        <v>0</v>
      </c>
      <c r="H66" s="142"/>
      <c r="I66" s="143">
        <f t="shared" si="15"/>
        <v>0</v>
      </c>
      <c r="J66" s="142"/>
      <c r="K66" s="143">
        <f t="shared" si="16"/>
        <v>0</v>
      </c>
      <c r="L66" s="143">
        <v>21</v>
      </c>
      <c r="M66" s="143">
        <f t="shared" si="17"/>
        <v>0</v>
      </c>
      <c r="N66" s="143">
        <v>3.9210000000000002E-2</v>
      </c>
      <c r="O66" s="143">
        <f t="shared" si="18"/>
        <v>24.34</v>
      </c>
      <c r="P66" s="143">
        <v>0</v>
      </c>
      <c r="Q66" s="143">
        <f t="shared" si="19"/>
        <v>0</v>
      </c>
      <c r="R66" s="143"/>
      <c r="S66" s="332" t="s">
        <v>138</v>
      </c>
      <c r="T66" s="124">
        <v>0.39600000000000002</v>
      </c>
      <c r="U66" s="124">
        <f t="shared" si="20"/>
        <v>245.85</v>
      </c>
      <c r="V66" s="124"/>
      <c r="W66" s="119"/>
      <c r="X66" s="119"/>
      <c r="Y66" s="119"/>
      <c r="Z66" s="119"/>
      <c r="AA66" s="119"/>
      <c r="AB66" s="119"/>
      <c r="AC66" s="119"/>
      <c r="AD66" s="119"/>
      <c r="AE66" s="119"/>
      <c r="AF66" s="119" t="s">
        <v>143</v>
      </c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</row>
    <row r="67" spans="1:59" outlineLevel="1" x14ac:dyDescent="0.25">
      <c r="A67" s="352">
        <v>53</v>
      </c>
      <c r="B67" s="140" t="s">
        <v>242</v>
      </c>
      <c r="C67" s="145" t="s">
        <v>243</v>
      </c>
      <c r="D67" s="141" t="s">
        <v>128</v>
      </c>
      <c r="E67" s="150">
        <v>103.72</v>
      </c>
      <c r="F67" s="237">
        <v>0</v>
      </c>
      <c r="G67" s="143">
        <f t="shared" si="14"/>
        <v>0</v>
      </c>
      <c r="H67" s="142"/>
      <c r="I67" s="143">
        <f t="shared" si="15"/>
        <v>0</v>
      </c>
      <c r="J67" s="142"/>
      <c r="K67" s="143">
        <f t="shared" si="16"/>
        <v>0</v>
      </c>
      <c r="L67" s="143">
        <v>21</v>
      </c>
      <c r="M67" s="143">
        <f t="shared" si="17"/>
        <v>0</v>
      </c>
      <c r="N67" s="143">
        <v>4.7660000000000001E-2</v>
      </c>
      <c r="O67" s="143">
        <f t="shared" si="18"/>
        <v>4.9400000000000004</v>
      </c>
      <c r="P67" s="143">
        <v>0</v>
      </c>
      <c r="Q67" s="143">
        <f t="shared" si="19"/>
        <v>0</v>
      </c>
      <c r="R67" s="143"/>
      <c r="S67" s="332" t="s">
        <v>138</v>
      </c>
      <c r="T67" s="124">
        <v>0.65600000000000003</v>
      </c>
      <c r="U67" s="124">
        <f t="shared" si="20"/>
        <v>68.040000000000006</v>
      </c>
      <c r="V67" s="124"/>
      <c r="W67" s="119"/>
      <c r="X67" s="119"/>
      <c r="Y67" s="119"/>
      <c r="Z67" s="119"/>
      <c r="AA67" s="119"/>
      <c r="AB67" s="119"/>
      <c r="AC67" s="119"/>
      <c r="AD67" s="119"/>
      <c r="AE67" s="119"/>
      <c r="AF67" s="119" t="s">
        <v>143</v>
      </c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</row>
    <row r="68" spans="1:59" outlineLevel="1" x14ac:dyDescent="0.25">
      <c r="A68" s="352">
        <v>54</v>
      </c>
      <c r="B68" s="140" t="s">
        <v>244</v>
      </c>
      <c r="C68" s="145" t="s">
        <v>245</v>
      </c>
      <c r="D68" s="141" t="s">
        <v>128</v>
      </c>
      <c r="E68" s="150">
        <v>759.76</v>
      </c>
      <c r="F68" s="237">
        <v>0</v>
      </c>
      <c r="G68" s="143">
        <f t="shared" si="14"/>
        <v>0</v>
      </c>
      <c r="H68" s="142"/>
      <c r="I68" s="143">
        <f t="shared" si="15"/>
        <v>0</v>
      </c>
      <c r="J68" s="142"/>
      <c r="K68" s="143">
        <f t="shared" si="16"/>
        <v>0</v>
      </c>
      <c r="L68" s="143">
        <v>21</v>
      </c>
      <c r="M68" s="143">
        <f t="shared" si="17"/>
        <v>0</v>
      </c>
      <c r="N68" s="143">
        <v>1.5540000000000002E-2</v>
      </c>
      <c r="O68" s="143">
        <f t="shared" si="18"/>
        <v>11.81</v>
      </c>
      <c r="P68" s="143">
        <v>0</v>
      </c>
      <c r="Q68" s="143">
        <f t="shared" si="19"/>
        <v>0</v>
      </c>
      <c r="R68" s="143"/>
      <c r="S68" s="332" t="s">
        <v>138</v>
      </c>
      <c r="T68" s="124">
        <v>0.23580000000000001</v>
      </c>
      <c r="U68" s="124">
        <f t="shared" si="20"/>
        <v>179.15</v>
      </c>
      <c r="V68" s="124"/>
      <c r="W68" s="119"/>
      <c r="X68" s="119"/>
      <c r="Y68" s="119"/>
      <c r="Z68" s="119"/>
      <c r="AA68" s="119"/>
      <c r="AB68" s="119"/>
      <c r="AC68" s="119"/>
      <c r="AD68" s="119"/>
      <c r="AE68" s="119"/>
      <c r="AF68" s="119" t="s">
        <v>143</v>
      </c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</row>
    <row r="69" spans="1:59" outlineLevel="1" x14ac:dyDescent="0.25">
      <c r="A69" s="352">
        <v>55</v>
      </c>
      <c r="B69" s="140" t="s">
        <v>246</v>
      </c>
      <c r="C69" s="145" t="s">
        <v>247</v>
      </c>
      <c r="D69" s="141" t="s">
        <v>128</v>
      </c>
      <c r="E69" s="150">
        <v>327.2</v>
      </c>
      <c r="F69" s="237">
        <v>0</v>
      </c>
      <c r="G69" s="143">
        <f t="shared" si="14"/>
        <v>0</v>
      </c>
      <c r="H69" s="142"/>
      <c r="I69" s="143">
        <f t="shared" si="15"/>
        <v>0</v>
      </c>
      <c r="J69" s="142"/>
      <c r="K69" s="143">
        <f t="shared" si="16"/>
        <v>0</v>
      </c>
      <c r="L69" s="143">
        <v>21</v>
      </c>
      <c r="M69" s="143">
        <f t="shared" si="17"/>
        <v>0</v>
      </c>
      <c r="N69" s="143">
        <v>1.5740000000000001E-2</v>
      </c>
      <c r="O69" s="143">
        <f t="shared" si="18"/>
        <v>5.15</v>
      </c>
      <c r="P69" s="143">
        <v>0</v>
      </c>
      <c r="Q69" s="143">
        <f t="shared" si="19"/>
        <v>0</v>
      </c>
      <c r="R69" s="143"/>
      <c r="S69" s="332" t="s">
        <v>138</v>
      </c>
      <c r="T69" s="124">
        <v>0.33481000000000005</v>
      </c>
      <c r="U69" s="124">
        <f t="shared" si="20"/>
        <v>109.55</v>
      </c>
      <c r="V69" s="124"/>
      <c r="W69" s="119"/>
      <c r="X69" s="119"/>
      <c r="Y69" s="119"/>
      <c r="Z69" s="119"/>
      <c r="AA69" s="119"/>
      <c r="AB69" s="119"/>
      <c r="AC69" s="119"/>
      <c r="AD69" s="119"/>
      <c r="AE69" s="119"/>
      <c r="AF69" s="119" t="s">
        <v>143</v>
      </c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</row>
    <row r="70" spans="1:59" ht="20.399999999999999" outlineLevel="1" x14ac:dyDescent="0.25">
      <c r="A70" s="352">
        <v>56</v>
      </c>
      <c r="B70" s="140" t="s">
        <v>248</v>
      </c>
      <c r="C70" s="145" t="s">
        <v>249</v>
      </c>
      <c r="D70" s="141" t="s">
        <v>128</v>
      </c>
      <c r="E70" s="150">
        <v>203.62</v>
      </c>
      <c r="F70" s="237">
        <v>0</v>
      </c>
      <c r="G70" s="143">
        <f t="shared" si="14"/>
        <v>0</v>
      </c>
      <c r="H70" s="142"/>
      <c r="I70" s="143">
        <f t="shared" si="15"/>
        <v>0</v>
      </c>
      <c r="J70" s="142"/>
      <c r="K70" s="143">
        <f t="shared" si="16"/>
        <v>0</v>
      </c>
      <c r="L70" s="143">
        <v>21</v>
      </c>
      <c r="M70" s="143">
        <f t="shared" si="17"/>
        <v>0</v>
      </c>
      <c r="N70" s="143">
        <v>3.6700000000000001E-3</v>
      </c>
      <c r="O70" s="143">
        <f t="shared" si="18"/>
        <v>0.75</v>
      </c>
      <c r="P70" s="143">
        <v>0</v>
      </c>
      <c r="Q70" s="143">
        <f t="shared" si="19"/>
        <v>0</v>
      </c>
      <c r="R70" s="143"/>
      <c r="S70" s="332" t="s">
        <v>138</v>
      </c>
      <c r="T70" s="124">
        <v>0.36200000000000004</v>
      </c>
      <c r="U70" s="124">
        <f t="shared" si="20"/>
        <v>73.709999999999994</v>
      </c>
      <c r="V70" s="124"/>
      <c r="W70" s="119"/>
      <c r="X70" s="119"/>
      <c r="Y70" s="119"/>
      <c r="Z70" s="119"/>
      <c r="AA70" s="119"/>
      <c r="AB70" s="119"/>
      <c r="AC70" s="119"/>
      <c r="AD70" s="119"/>
      <c r="AE70" s="119"/>
      <c r="AF70" s="119" t="s">
        <v>143</v>
      </c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</row>
    <row r="71" spans="1:59" outlineLevel="1" x14ac:dyDescent="0.25">
      <c r="A71" s="352">
        <v>57</v>
      </c>
      <c r="B71" s="140" t="s">
        <v>250</v>
      </c>
      <c r="C71" s="145" t="s">
        <v>251</v>
      </c>
      <c r="D71" s="141" t="s">
        <v>252</v>
      </c>
      <c r="E71" s="150">
        <v>15</v>
      </c>
      <c r="F71" s="237">
        <v>0</v>
      </c>
      <c r="G71" s="143">
        <f t="shared" si="14"/>
        <v>0</v>
      </c>
      <c r="H71" s="142"/>
      <c r="I71" s="143">
        <f t="shared" si="15"/>
        <v>0</v>
      </c>
      <c r="J71" s="142"/>
      <c r="K71" s="143">
        <f t="shared" si="16"/>
        <v>0</v>
      </c>
      <c r="L71" s="143">
        <v>21</v>
      </c>
      <c r="M71" s="143">
        <f t="shared" si="17"/>
        <v>0</v>
      </c>
      <c r="N71" s="143">
        <v>1.4690000000000002E-2</v>
      </c>
      <c r="O71" s="143">
        <f t="shared" si="18"/>
        <v>0.22</v>
      </c>
      <c r="P71" s="143">
        <v>0</v>
      </c>
      <c r="Q71" s="143">
        <f t="shared" si="19"/>
        <v>0</v>
      </c>
      <c r="R71" s="143"/>
      <c r="S71" s="332" t="s">
        <v>138</v>
      </c>
      <c r="T71" s="124">
        <v>0</v>
      </c>
      <c r="U71" s="124">
        <f t="shared" si="20"/>
        <v>0</v>
      </c>
      <c r="V71" s="124"/>
      <c r="W71" s="119"/>
      <c r="X71" s="119"/>
      <c r="Y71" s="119"/>
      <c r="Z71" s="119"/>
      <c r="AA71" s="119"/>
      <c r="AB71" s="119"/>
      <c r="AC71" s="119"/>
      <c r="AD71" s="119"/>
      <c r="AE71" s="119"/>
      <c r="AF71" s="119" t="s">
        <v>130</v>
      </c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</row>
    <row r="72" spans="1:59" outlineLevel="1" x14ac:dyDescent="0.25">
      <c r="A72" s="352">
        <v>58</v>
      </c>
      <c r="B72" s="140" t="s">
        <v>253</v>
      </c>
      <c r="C72" s="145" t="s">
        <v>254</v>
      </c>
      <c r="D72" s="141" t="s">
        <v>195</v>
      </c>
      <c r="E72" s="150">
        <v>105</v>
      </c>
      <c r="F72" s="237">
        <v>0</v>
      </c>
      <c r="G72" s="143">
        <f t="shared" si="14"/>
        <v>0</v>
      </c>
      <c r="H72" s="142"/>
      <c r="I72" s="143">
        <f t="shared" si="15"/>
        <v>0</v>
      </c>
      <c r="J72" s="142"/>
      <c r="K72" s="143">
        <f t="shared" si="16"/>
        <v>0</v>
      </c>
      <c r="L72" s="143">
        <v>21</v>
      </c>
      <c r="M72" s="143">
        <f t="shared" si="17"/>
        <v>0</v>
      </c>
      <c r="N72" s="143">
        <v>1.7330000000000002E-2</v>
      </c>
      <c r="O72" s="143">
        <f t="shared" si="18"/>
        <v>1.82</v>
      </c>
      <c r="P72" s="143">
        <v>0</v>
      </c>
      <c r="Q72" s="143">
        <f t="shared" si="19"/>
        <v>0</v>
      </c>
      <c r="R72" s="143"/>
      <c r="S72" s="332" t="s">
        <v>138</v>
      </c>
      <c r="T72" s="124">
        <v>0</v>
      </c>
      <c r="U72" s="124">
        <f t="shared" si="20"/>
        <v>0</v>
      </c>
      <c r="V72" s="124"/>
      <c r="W72" s="119"/>
      <c r="X72" s="119"/>
      <c r="Y72" s="119"/>
      <c r="Z72" s="119"/>
      <c r="AA72" s="119"/>
      <c r="AB72" s="119"/>
      <c r="AC72" s="119"/>
      <c r="AD72" s="119"/>
      <c r="AE72" s="119"/>
      <c r="AF72" s="119" t="s">
        <v>130</v>
      </c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</row>
    <row r="73" spans="1:59" outlineLevel="1" x14ac:dyDescent="0.25">
      <c r="A73" s="352">
        <v>59</v>
      </c>
      <c r="B73" s="140" t="s">
        <v>255</v>
      </c>
      <c r="C73" s="145" t="s">
        <v>256</v>
      </c>
      <c r="D73" s="141" t="s">
        <v>195</v>
      </c>
      <c r="E73" s="150">
        <v>168</v>
      </c>
      <c r="F73" s="237">
        <v>0</v>
      </c>
      <c r="G73" s="143">
        <f t="shared" si="14"/>
        <v>0</v>
      </c>
      <c r="H73" s="142"/>
      <c r="I73" s="143">
        <f t="shared" si="15"/>
        <v>0</v>
      </c>
      <c r="J73" s="142"/>
      <c r="K73" s="143">
        <f t="shared" si="16"/>
        <v>0</v>
      </c>
      <c r="L73" s="143">
        <v>21</v>
      </c>
      <c r="M73" s="143">
        <f t="shared" si="17"/>
        <v>0</v>
      </c>
      <c r="N73" s="143">
        <v>3.7130000000000003E-2</v>
      </c>
      <c r="O73" s="143">
        <f t="shared" si="18"/>
        <v>6.24</v>
      </c>
      <c r="P73" s="143">
        <v>0</v>
      </c>
      <c r="Q73" s="143">
        <f t="shared" si="19"/>
        <v>0</v>
      </c>
      <c r="R73" s="143"/>
      <c r="S73" s="332" t="s">
        <v>138</v>
      </c>
      <c r="T73" s="124">
        <v>0.29300000000000004</v>
      </c>
      <c r="U73" s="124">
        <f t="shared" si="20"/>
        <v>49.22</v>
      </c>
      <c r="V73" s="124"/>
      <c r="W73" s="119"/>
      <c r="X73" s="119"/>
      <c r="Y73" s="119"/>
      <c r="Z73" s="119"/>
      <c r="AA73" s="119"/>
      <c r="AB73" s="119"/>
      <c r="AC73" s="119"/>
      <c r="AD73" s="119"/>
      <c r="AE73" s="119"/>
      <c r="AF73" s="119" t="s">
        <v>130</v>
      </c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</row>
    <row r="74" spans="1:59" x14ac:dyDescent="0.25">
      <c r="A74" s="351" t="s">
        <v>124</v>
      </c>
      <c r="B74" s="128" t="s">
        <v>68</v>
      </c>
      <c r="C74" s="144" t="s">
        <v>69</v>
      </c>
      <c r="D74" s="129"/>
      <c r="E74" s="130"/>
      <c r="F74" s="238"/>
      <c r="G74" s="131">
        <f>SUMIF(AF75:AF76,"&lt;&gt;NOR",G75:G76)</f>
        <v>0</v>
      </c>
      <c r="H74" s="131"/>
      <c r="I74" s="131">
        <f>SUM(I75:I76)</f>
        <v>0</v>
      </c>
      <c r="J74" s="131"/>
      <c r="K74" s="131">
        <f>SUM(K75:K76)</f>
        <v>0</v>
      </c>
      <c r="L74" s="131"/>
      <c r="M74" s="131">
        <f>SUM(M75:M76)</f>
        <v>0</v>
      </c>
      <c r="N74" s="131"/>
      <c r="O74" s="131">
        <f>SUM(O75:O76)</f>
        <v>23.889999999999997</v>
      </c>
      <c r="P74" s="131"/>
      <c r="Q74" s="131">
        <f>SUM(Q75:Q76)</f>
        <v>0</v>
      </c>
      <c r="R74" s="131"/>
      <c r="S74" s="331"/>
      <c r="T74" s="126"/>
      <c r="U74" s="126">
        <f>SUM(U75:U76)</f>
        <v>51.8</v>
      </c>
      <c r="V74" s="126"/>
      <c r="AF74" t="s">
        <v>125</v>
      </c>
    </row>
    <row r="75" spans="1:59" outlineLevel="1" x14ac:dyDescent="0.25">
      <c r="A75" s="352">
        <v>60</v>
      </c>
      <c r="B75" s="140" t="s">
        <v>257</v>
      </c>
      <c r="C75" s="145" t="s">
        <v>258</v>
      </c>
      <c r="D75" s="141" t="s">
        <v>142</v>
      </c>
      <c r="E75" s="150">
        <v>1.8</v>
      </c>
      <c r="F75" s="237">
        <v>0</v>
      </c>
      <c r="G75" s="143">
        <f>ROUND(E75*F75,2)</f>
        <v>0</v>
      </c>
      <c r="H75" s="142"/>
      <c r="I75" s="143">
        <f>ROUND(E75*H75,2)</f>
        <v>0</v>
      </c>
      <c r="J75" s="142"/>
      <c r="K75" s="143">
        <f>ROUND(E75*J75,2)</f>
        <v>0</v>
      </c>
      <c r="L75" s="143">
        <v>21</v>
      </c>
      <c r="M75" s="143">
        <f>G75*(1+L75/100)</f>
        <v>0</v>
      </c>
      <c r="N75" s="143">
        <v>1.8370000000000002</v>
      </c>
      <c r="O75" s="143">
        <f>ROUND(E75*N75,2)</f>
        <v>3.31</v>
      </c>
      <c r="P75" s="143">
        <v>0</v>
      </c>
      <c r="Q75" s="143">
        <f>ROUND(E75*P75,2)</f>
        <v>0</v>
      </c>
      <c r="R75" s="143"/>
      <c r="S75" s="332" t="s">
        <v>138</v>
      </c>
      <c r="T75" s="124">
        <v>1.8360000000000001</v>
      </c>
      <c r="U75" s="124">
        <f>ROUND(E75*T75,2)</f>
        <v>3.3</v>
      </c>
      <c r="V75" s="124"/>
      <c r="W75" s="119"/>
      <c r="X75" s="119"/>
      <c r="Y75" s="119"/>
      <c r="Z75" s="119"/>
      <c r="AA75" s="119"/>
      <c r="AB75" s="119"/>
      <c r="AC75" s="119"/>
      <c r="AD75" s="119"/>
      <c r="AE75" s="119"/>
      <c r="AF75" s="119" t="s">
        <v>143</v>
      </c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</row>
    <row r="76" spans="1:59" ht="20.399999999999999" outlineLevel="1" x14ac:dyDescent="0.25">
      <c r="A76" s="352">
        <v>61</v>
      </c>
      <c r="B76" s="140" t="s">
        <v>259</v>
      </c>
      <c r="C76" s="145" t="s">
        <v>260</v>
      </c>
      <c r="D76" s="141" t="s">
        <v>142</v>
      </c>
      <c r="E76" s="150">
        <v>9.1</v>
      </c>
      <c r="F76" s="237">
        <v>0</v>
      </c>
      <c r="G76" s="143">
        <f>ROUND(E76*F76,2)</f>
        <v>0</v>
      </c>
      <c r="H76" s="142"/>
      <c r="I76" s="143">
        <f>ROUND(E76*H76,2)</f>
        <v>0</v>
      </c>
      <c r="J76" s="142"/>
      <c r="K76" s="143">
        <f>ROUND(E76*J76,2)</f>
        <v>0</v>
      </c>
      <c r="L76" s="143">
        <v>21</v>
      </c>
      <c r="M76" s="143">
        <f>G76*(1+L76/100)</f>
        <v>0</v>
      </c>
      <c r="N76" s="143">
        <v>2.2610000000000001</v>
      </c>
      <c r="O76" s="143">
        <f>ROUND(E76*N76,2)</f>
        <v>20.58</v>
      </c>
      <c r="P76" s="143">
        <v>0</v>
      </c>
      <c r="Q76" s="143">
        <f>ROUND(E76*P76,2)</f>
        <v>0</v>
      </c>
      <c r="R76" s="143"/>
      <c r="S76" s="332" t="s">
        <v>138</v>
      </c>
      <c r="T76" s="124">
        <v>5.33</v>
      </c>
      <c r="U76" s="124">
        <f>ROUND(E76*T76,2)</f>
        <v>48.5</v>
      </c>
      <c r="V76" s="124"/>
      <c r="W76" s="119"/>
      <c r="X76" s="119"/>
      <c r="Y76" s="119"/>
      <c r="Z76" s="119"/>
      <c r="AA76" s="119"/>
      <c r="AB76" s="119"/>
      <c r="AC76" s="119"/>
      <c r="AD76" s="119"/>
      <c r="AE76" s="119"/>
      <c r="AF76" s="119" t="s">
        <v>130</v>
      </c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</row>
    <row r="77" spans="1:59" x14ac:dyDescent="0.25">
      <c r="A77" s="351" t="s">
        <v>124</v>
      </c>
      <c r="B77" s="128" t="s">
        <v>70</v>
      </c>
      <c r="C77" s="144" t="s">
        <v>71</v>
      </c>
      <c r="D77" s="129"/>
      <c r="E77" s="130"/>
      <c r="F77" s="238"/>
      <c r="G77" s="131">
        <f>SUMIF(AF78:AF81,"&lt;&gt;NOR",G78:G81)</f>
        <v>0</v>
      </c>
      <c r="H77" s="131"/>
      <c r="I77" s="131">
        <f>SUM(I78:I81)</f>
        <v>0</v>
      </c>
      <c r="J77" s="131"/>
      <c r="K77" s="131">
        <f>SUM(K78:K81)</f>
        <v>0</v>
      </c>
      <c r="L77" s="131"/>
      <c r="M77" s="131">
        <f>SUM(M78:M81)</f>
        <v>0</v>
      </c>
      <c r="N77" s="131"/>
      <c r="O77" s="131">
        <f>SUM(O78:O81)</f>
        <v>2.29</v>
      </c>
      <c r="P77" s="131"/>
      <c r="Q77" s="131">
        <f>SUM(Q78:Q81)</f>
        <v>0</v>
      </c>
      <c r="R77" s="131"/>
      <c r="S77" s="331"/>
      <c r="T77" s="126"/>
      <c r="U77" s="126">
        <f>SUM(U78:U81)</f>
        <v>120.71000000000001</v>
      </c>
      <c r="V77" s="126"/>
      <c r="AF77" t="s">
        <v>125</v>
      </c>
    </row>
    <row r="78" spans="1:59" outlineLevel="1" x14ac:dyDescent="0.25">
      <c r="A78" s="352">
        <v>62</v>
      </c>
      <c r="B78" s="140" t="s">
        <v>261</v>
      </c>
      <c r="C78" s="145" t="s">
        <v>262</v>
      </c>
      <c r="D78" s="141" t="s">
        <v>128</v>
      </c>
      <c r="E78" s="150">
        <v>84</v>
      </c>
      <c r="F78" s="237">
        <v>0</v>
      </c>
      <c r="G78" s="143">
        <f>ROUND(E78*F78,2)</f>
        <v>0</v>
      </c>
      <c r="H78" s="142"/>
      <c r="I78" s="143">
        <f>ROUND(E78*H78,2)</f>
        <v>0</v>
      </c>
      <c r="J78" s="142"/>
      <c r="K78" s="143">
        <f>ROUND(E78*J78,2)</f>
        <v>0</v>
      </c>
      <c r="L78" s="143">
        <v>21</v>
      </c>
      <c r="M78" s="143">
        <f>G78*(1+L78/100)</f>
        <v>0</v>
      </c>
      <c r="N78" s="143">
        <v>1.8380000000000001E-2</v>
      </c>
      <c r="O78" s="143">
        <f>ROUND(E78*N78,2)</f>
        <v>1.54</v>
      </c>
      <c r="P78" s="143">
        <v>0</v>
      </c>
      <c r="Q78" s="143">
        <f>ROUND(E78*P78,2)</f>
        <v>0</v>
      </c>
      <c r="R78" s="143"/>
      <c r="S78" s="332" t="s">
        <v>138</v>
      </c>
      <c r="T78" s="124">
        <v>0.14400000000000002</v>
      </c>
      <c r="U78" s="124">
        <f>ROUND(E78*T78,2)</f>
        <v>12.1</v>
      </c>
      <c r="V78" s="124"/>
      <c r="W78" s="119"/>
      <c r="X78" s="119"/>
      <c r="Y78" s="119"/>
      <c r="Z78" s="119"/>
      <c r="AA78" s="119"/>
      <c r="AB78" s="119"/>
      <c r="AC78" s="119"/>
      <c r="AD78" s="119"/>
      <c r="AE78" s="119"/>
      <c r="AF78" s="119" t="s">
        <v>143</v>
      </c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</row>
    <row r="79" spans="1:59" outlineLevel="1" x14ac:dyDescent="0.25">
      <c r="A79" s="352">
        <v>63</v>
      </c>
      <c r="B79" s="140" t="s">
        <v>263</v>
      </c>
      <c r="C79" s="145" t="s">
        <v>264</v>
      </c>
      <c r="D79" s="141" t="s">
        <v>128</v>
      </c>
      <c r="E79" s="150">
        <v>84</v>
      </c>
      <c r="F79" s="237">
        <v>0</v>
      </c>
      <c r="G79" s="143">
        <f>ROUND(E79*F79,2)</f>
        <v>0</v>
      </c>
      <c r="H79" s="142"/>
      <c r="I79" s="143">
        <f>ROUND(E79*H79,2)</f>
        <v>0</v>
      </c>
      <c r="J79" s="142"/>
      <c r="K79" s="143">
        <f>ROUND(E79*J79,2)</f>
        <v>0</v>
      </c>
      <c r="L79" s="143">
        <v>21</v>
      </c>
      <c r="M79" s="143">
        <f>G79*(1+L79/100)</f>
        <v>0</v>
      </c>
      <c r="N79" s="143">
        <v>9.7000000000000005E-4</v>
      </c>
      <c r="O79" s="143">
        <f>ROUND(E79*N79,2)</f>
        <v>0.08</v>
      </c>
      <c r="P79" s="143">
        <v>0</v>
      </c>
      <c r="Q79" s="143">
        <f>ROUND(E79*P79,2)</f>
        <v>0</v>
      </c>
      <c r="R79" s="143"/>
      <c r="S79" s="332" t="s">
        <v>138</v>
      </c>
      <c r="T79" s="124">
        <v>6.0000000000000001E-3</v>
      </c>
      <c r="U79" s="124">
        <f>ROUND(E79*T79,2)</f>
        <v>0.5</v>
      </c>
      <c r="V79" s="124"/>
      <c r="W79" s="119"/>
      <c r="X79" s="119"/>
      <c r="Y79" s="119"/>
      <c r="Z79" s="119"/>
      <c r="AA79" s="119"/>
      <c r="AB79" s="119"/>
      <c r="AC79" s="119"/>
      <c r="AD79" s="119"/>
      <c r="AE79" s="119"/>
      <c r="AF79" s="119" t="s">
        <v>143</v>
      </c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</row>
    <row r="80" spans="1:59" outlineLevel="1" x14ac:dyDescent="0.25">
      <c r="A80" s="352">
        <v>64</v>
      </c>
      <c r="B80" s="140" t="s">
        <v>265</v>
      </c>
      <c r="C80" s="145" t="s">
        <v>266</v>
      </c>
      <c r="D80" s="141" t="s">
        <v>128</v>
      </c>
      <c r="E80" s="150">
        <v>84</v>
      </c>
      <c r="F80" s="237">
        <v>0</v>
      </c>
      <c r="G80" s="143">
        <f>ROUND(E80*F80,2)</f>
        <v>0</v>
      </c>
      <c r="H80" s="142"/>
      <c r="I80" s="143">
        <f>ROUND(E80*H80,2)</f>
        <v>0</v>
      </c>
      <c r="J80" s="142"/>
      <c r="K80" s="143">
        <f>ROUND(E80*J80,2)</f>
        <v>0</v>
      </c>
      <c r="L80" s="143">
        <v>21</v>
      </c>
      <c r="M80" s="143">
        <f>G80*(1+L80/100)</f>
        <v>0</v>
      </c>
      <c r="N80" s="143">
        <v>0</v>
      </c>
      <c r="O80" s="143">
        <f>ROUND(E80*N80,2)</f>
        <v>0</v>
      </c>
      <c r="P80" s="143">
        <v>0</v>
      </c>
      <c r="Q80" s="143">
        <f>ROUND(E80*P80,2)</f>
        <v>0</v>
      </c>
      <c r="R80" s="143"/>
      <c r="S80" s="332" t="s">
        <v>138</v>
      </c>
      <c r="T80" s="124">
        <v>0.126</v>
      </c>
      <c r="U80" s="124">
        <f>ROUND(E80*T80,2)</f>
        <v>10.58</v>
      </c>
      <c r="V80" s="124"/>
      <c r="W80" s="119"/>
      <c r="X80" s="119"/>
      <c r="Y80" s="119"/>
      <c r="Z80" s="119"/>
      <c r="AA80" s="119"/>
      <c r="AB80" s="119"/>
      <c r="AC80" s="119"/>
      <c r="AD80" s="119"/>
      <c r="AE80" s="119"/>
      <c r="AF80" s="119" t="s">
        <v>143</v>
      </c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</row>
    <row r="81" spans="1:59" outlineLevel="1" x14ac:dyDescent="0.25">
      <c r="A81" s="352">
        <v>65</v>
      </c>
      <c r="B81" s="140" t="s">
        <v>267</v>
      </c>
      <c r="C81" s="145" t="s">
        <v>268</v>
      </c>
      <c r="D81" s="141" t="s">
        <v>128</v>
      </c>
      <c r="E81" s="150">
        <v>551</v>
      </c>
      <c r="F81" s="237">
        <v>0</v>
      </c>
      <c r="G81" s="143">
        <f>ROUND(E81*F81,2)</f>
        <v>0</v>
      </c>
      <c r="H81" s="142"/>
      <c r="I81" s="143">
        <f>ROUND(E81*H81,2)</f>
        <v>0</v>
      </c>
      <c r="J81" s="142"/>
      <c r="K81" s="143">
        <f>ROUND(E81*J81,2)</f>
        <v>0</v>
      </c>
      <c r="L81" s="143">
        <v>21</v>
      </c>
      <c r="M81" s="143">
        <f>G81*(1+L81/100)</f>
        <v>0</v>
      </c>
      <c r="N81" s="143">
        <v>1.2100000000000001E-3</v>
      </c>
      <c r="O81" s="143">
        <f>ROUND(E81*N81,2)</f>
        <v>0.67</v>
      </c>
      <c r="P81" s="143">
        <v>0</v>
      </c>
      <c r="Q81" s="143">
        <f>ROUND(E81*P81,2)</f>
        <v>0</v>
      </c>
      <c r="R81" s="143"/>
      <c r="S81" s="332" t="s">
        <v>138</v>
      </c>
      <c r="T81" s="124">
        <v>0.17700000000000002</v>
      </c>
      <c r="U81" s="124">
        <f>ROUND(E81*T81,2)</f>
        <v>97.53</v>
      </c>
      <c r="V81" s="124"/>
      <c r="W81" s="119"/>
      <c r="X81" s="119"/>
      <c r="Y81" s="119"/>
      <c r="Z81" s="119"/>
      <c r="AA81" s="119"/>
      <c r="AB81" s="119"/>
      <c r="AC81" s="119"/>
      <c r="AD81" s="119"/>
      <c r="AE81" s="119"/>
      <c r="AF81" s="119" t="s">
        <v>143</v>
      </c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</row>
    <row r="82" spans="1:59" ht="26.4" x14ac:dyDescent="0.25">
      <c r="A82" s="351" t="s">
        <v>124</v>
      </c>
      <c r="B82" s="128" t="s">
        <v>72</v>
      </c>
      <c r="C82" s="144" t="s">
        <v>73</v>
      </c>
      <c r="D82" s="129"/>
      <c r="E82" s="130"/>
      <c r="F82" s="238"/>
      <c r="G82" s="131">
        <f>SUMIF(AF83:AF83,"&lt;&gt;NOR",G83:G83)</f>
        <v>0</v>
      </c>
      <c r="H82" s="131"/>
      <c r="I82" s="131">
        <f>SUM(I83:I83)</f>
        <v>0</v>
      </c>
      <c r="J82" s="131"/>
      <c r="K82" s="131">
        <f>SUM(K83:K83)</f>
        <v>0</v>
      </c>
      <c r="L82" s="131"/>
      <c r="M82" s="131">
        <f>SUM(M83:M83)</f>
        <v>0</v>
      </c>
      <c r="N82" s="131"/>
      <c r="O82" s="131">
        <f>SUM(O83:O83)</f>
        <v>0</v>
      </c>
      <c r="P82" s="131"/>
      <c r="Q82" s="131">
        <f>SUM(Q83:Q83)</f>
        <v>0</v>
      </c>
      <c r="R82" s="131"/>
      <c r="S82" s="331"/>
      <c r="T82" s="126"/>
      <c r="U82" s="126">
        <f>SUM(U83:U83)</f>
        <v>312.54000000000002</v>
      </c>
      <c r="V82" s="126"/>
      <c r="AF82" t="s">
        <v>125</v>
      </c>
    </row>
    <row r="83" spans="1:59" outlineLevel="1" x14ac:dyDescent="0.25">
      <c r="A83" s="352">
        <v>66</v>
      </c>
      <c r="B83" s="140" t="s">
        <v>269</v>
      </c>
      <c r="C83" s="145" t="s">
        <v>270</v>
      </c>
      <c r="D83" s="141" t="s">
        <v>128</v>
      </c>
      <c r="E83" s="150">
        <v>2248.5</v>
      </c>
      <c r="F83" s="237">
        <v>0</v>
      </c>
      <c r="G83" s="143">
        <f>ROUND(E83*F83,2)</f>
        <v>0</v>
      </c>
      <c r="H83" s="142"/>
      <c r="I83" s="143">
        <f>ROUND(E83*H83,2)</f>
        <v>0</v>
      </c>
      <c r="J83" s="142"/>
      <c r="K83" s="143">
        <f>ROUND(E83*J83,2)</f>
        <v>0</v>
      </c>
      <c r="L83" s="143">
        <v>21</v>
      </c>
      <c r="M83" s="143">
        <f>G83*(1+L83/100)</f>
        <v>0</v>
      </c>
      <c r="N83" s="143">
        <v>0</v>
      </c>
      <c r="O83" s="143">
        <f>ROUND(E83*N83,2)</f>
        <v>0</v>
      </c>
      <c r="P83" s="143">
        <v>0</v>
      </c>
      <c r="Q83" s="143">
        <f>ROUND(E83*P83,2)</f>
        <v>0</v>
      </c>
      <c r="R83" s="143"/>
      <c r="S83" s="332" t="s">
        <v>138</v>
      </c>
      <c r="T83" s="124">
        <v>0.13900000000000001</v>
      </c>
      <c r="U83" s="124">
        <f>ROUND(E83*T83,2)</f>
        <v>312.54000000000002</v>
      </c>
      <c r="V83" s="124"/>
      <c r="W83" s="119"/>
      <c r="X83" s="119"/>
      <c r="Y83" s="119"/>
      <c r="Z83" s="119"/>
      <c r="AA83" s="119"/>
      <c r="AB83" s="119"/>
      <c r="AC83" s="119"/>
      <c r="AD83" s="119"/>
      <c r="AE83" s="119"/>
      <c r="AF83" s="119" t="s">
        <v>143</v>
      </c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</row>
    <row r="84" spans="1:59" x14ac:dyDescent="0.25">
      <c r="A84" s="351" t="s">
        <v>124</v>
      </c>
      <c r="B84" s="128" t="s">
        <v>74</v>
      </c>
      <c r="C84" s="144" t="s">
        <v>75</v>
      </c>
      <c r="D84" s="129"/>
      <c r="E84" s="130"/>
      <c r="F84" s="238"/>
      <c r="G84" s="131">
        <f>SUMIF(AF85:AF114,"&lt;&gt;NOR",G85:G114)</f>
        <v>0</v>
      </c>
      <c r="H84" s="131"/>
      <c r="I84" s="131">
        <f>SUM(I85:I114)</f>
        <v>0</v>
      </c>
      <c r="J84" s="131"/>
      <c r="K84" s="131">
        <f>SUM(K85:K114)</f>
        <v>0</v>
      </c>
      <c r="L84" s="131"/>
      <c r="M84" s="131">
        <f>SUM(M85:M114)</f>
        <v>0</v>
      </c>
      <c r="N84" s="131"/>
      <c r="O84" s="131">
        <f>SUM(O85:O114)</f>
        <v>0.24000000000000005</v>
      </c>
      <c r="P84" s="131"/>
      <c r="Q84" s="131">
        <f>SUM(Q85:Q114)</f>
        <v>191.76999999999998</v>
      </c>
      <c r="R84" s="131"/>
      <c r="S84" s="331"/>
      <c r="T84" s="126"/>
      <c r="U84" s="126">
        <f>SUM(U85:U114)</f>
        <v>358.78</v>
      </c>
      <c r="V84" s="126"/>
      <c r="AF84" t="s">
        <v>125</v>
      </c>
    </row>
    <row r="85" spans="1:59" ht="20.399999999999999" outlineLevel="1" x14ac:dyDescent="0.25">
      <c r="A85" s="352">
        <v>67</v>
      </c>
      <c r="B85" s="140" t="s">
        <v>271</v>
      </c>
      <c r="C85" s="145" t="s">
        <v>272</v>
      </c>
      <c r="D85" s="141" t="s">
        <v>128</v>
      </c>
      <c r="E85" s="150">
        <v>35</v>
      </c>
      <c r="F85" s="237">
        <v>0</v>
      </c>
      <c r="G85" s="143">
        <f t="shared" ref="G85:G114" si="21">ROUND(E85*F85,2)</f>
        <v>0</v>
      </c>
      <c r="H85" s="142"/>
      <c r="I85" s="143">
        <f t="shared" ref="I85:I114" si="22">ROUND(E85*H85,2)</f>
        <v>0</v>
      </c>
      <c r="J85" s="142"/>
      <c r="K85" s="143">
        <f t="shared" ref="K85:K114" si="23">ROUND(E85*J85,2)</f>
        <v>0</v>
      </c>
      <c r="L85" s="143">
        <v>21</v>
      </c>
      <c r="M85" s="143">
        <f t="shared" ref="M85:M114" si="24">G85*(1+L85/100)</f>
        <v>0</v>
      </c>
      <c r="N85" s="143">
        <v>0</v>
      </c>
      <c r="O85" s="143">
        <f t="shared" ref="O85:O114" si="25">ROUND(E85*N85,2)</f>
        <v>0</v>
      </c>
      <c r="P85" s="143">
        <v>0.22500000000000001</v>
      </c>
      <c r="Q85" s="143">
        <f t="shared" ref="Q85:Q114" si="26">ROUND(E85*P85,2)</f>
        <v>7.88</v>
      </c>
      <c r="R85" s="143"/>
      <c r="S85" s="332" t="s">
        <v>138</v>
      </c>
      <c r="T85" s="124">
        <v>0.14200000000000002</v>
      </c>
      <c r="U85" s="124">
        <f t="shared" ref="U85:U114" si="27">ROUND(E85*T85,2)</f>
        <v>4.97</v>
      </c>
      <c r="V85" s="124"/>
      <c r="W85" s="119"/>
      <c r="X85" s="119"/>
      <c r="Y85" s="119"/>
      <c r="Z85" s="119"/>
      <c r="AA85" s="119"/>
      <c r="AB85" s="119"/>
      <c r="AC85" s="119"/>
      <c r="AD85" s="119"/>
      <c r="AE85" s="119"/>
      <c r="AF85" s="119" t="s">
        <v>143</v>
      </c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</row>
    <row r="86" spans="1:59" outlineLevel="1" x14ac:dyDescent="0.25">
      <c r="A86" s="352">
        <v>68</v>
      </c>
      <c r="B86" s="140" t="s">
        <v>273</v>
      </c>
      <c r="C86" s="145" t="s">
        <v>274</v>
      </c>
      <c r="D86" s="141" t="s">
        <v>128</v>
      </c>
      <c r="E86" s="150">
        <v>35</v>
      </c>
      <c r="F86" s="237">
        <v>0</v>
      </c>
      <c r="G86" s="143">
        <f t="shared" si="21"/>
        <v>0</v>
      </c>
      <c r="H86" s="142"/>
      <c r="I86" s="143">
        <f t="shared" si="22"/>
        <v>0</v>
      </c>
      <c r="J86" s="142"/>
      <c r="K86" s="143">
        <f t="shared" si="23"/>
        <v>0</v>
      </c>
      <c r="L86" s="143">
        <v>21</v>
      </c>
      <c r="M86" s="143">
        <f t="shared" si="24"/>
        <v>0</v>
      </c>
      <c r="N86" s="143">
        <v>0</v>
      </c>
      <c r="O86" s="143">
        <f t="shared" si="25"/>
        <v>0</v>
      </c>
      <c r="P86" s="143">
        <v>0.55000000000000004</v>
      </c>
      <c r="Q86" s="143">
        <f t="shared" si="26"/>
        <v>19.25</v>
      </c>
      <c r="R86" s="143"/>
      <c r="S86" s="332" t="s">
        <v>138</v>
      </c>
      <c r="T86" s="124">
        <v>0.50150000000000006</v>
      </c>
      <c r="U86" s="124">
        <f t="shared" si="27"/>
        <v>17.55</v>
      </c>
      <c r="V86" s="124"/>
      <c r="W86" s="119"/>
      <c r="X86" s="119"/>
      <c r="Y86" s="119"/>
      <c r="Z86" s="119"/>
      <c r="AA86" s="119"/>
      <c r="AB86" s="119"/>
      <c r="AC86" s="119"/>
      <c r="AD86" s="119"/>
      <c r="AE86" s="119"/>
      <c r="AF86" s="119" t="s">
        <v>143</v>
      </c>
      <c r="AG86" s="119"/>
      <c r="AH86" s="119"/>
      <c r="AI86" s="119"/>
      <c r="AJ86" s="119"/>
      <c r="AK86" s="119"/>
      <c r="AL86" s="119"/>
      <c r="AM86" s="119"/>
      <c r="AN86" s="119"/>
      <c r="AO86" s="119"/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</row>
    <row r="87" spans="1:59" outlineLevel="1" x14ac:dyDescent="0.25">
      <c r="A87" s="352">
        <v>69</v>
      </c>
      <c r="B87" s="140" t="s">
        <v>275</v>
      </c>
      <c r="C87" s="145" t="s">
        <v>276</v>
      </c>
      <c r="D87" s="141" t="s">
        <v>142</v>
      </c>
      <c r="E87" s="150">
        <v>27.123000000000001</v>
      </c>
      <c r="F87" s="237">
        <v>0</v>
      </c>
      <c r="G87" s="143">
        <f t="shared" si="21"/>
        <v>0</v>
      </c>
      <c r="H87" s="142"/>
      <c r="I87" s="143">
        <f t="shared" si="22"/>
        <v>0</v>
      </c>
      <c r="J87" s="142"/>
      <c r="K87" s="143">
        <f t="shared" si="23"/>
        <v>0</v>
      </c>
      <c r="L87" s="143">
        <v>21</v>
      </c>
      <c r="M87" s="143">
        <f t="shared" si="24"/>
        <v>0</v>
      </c>
      <c r="N87" s="143">
        <v>1.2800000000000001E-3</v>
      </c>
      <c r="O87" s="143">
        <f t="shared" si="25"/>
        <v>0.03</v>
      </c>
      <c r="P87" s="143">
        <v>1.8</v>
      </c>
      <c r="Q87" s="143">
        <f t="shared" si="26"/>
        <v>48.82</v>
      </c>
      <c r="R87" s="143"/>
      <c r="S87" s="332" t="s">
        <v>138</v>
      </c>
      <c r="T87" s="124">
        <v>1.52</v>
      </c>
      <c r="U87" s="124">
        <f t="shared" si="27"/>
        <v>41.23</v>
      </c>
      <c r="V87" s="124"/>
      <c r="W87" s="119"/>
      <c r="X87" s="119"/>
      <c r="Y87" s="119"/>
      <c r="Z87" s="119"/>
      <c r="AA87" s="119"/>
      <c r="AB87" s="119"/>
      <c r="AC87" s="119"/>
      <c r="AD87" s="119"/>
      <c r="AE87" s="119"/>
      <c r="AF87" s="119" t="s">
        <v>143</v>
      </c>
      <c r="AG87" s="119"/>
      <c r="AH87" s="119"/>
      <c r="AI87" s="119"/>
      <c r="AJ87" s="119"/>
      <c r="AK87" s="119"/>
      <c r="AL87" s="119"/>
      <c r="AM87" s="119"/>
      <c r="AN87" s="119"/>
      <c r="AO87" s="119"/>
      <c r="AP87" s="119"/>
      <c r="AQ87" s="119"/>
      <c r="AR87" s="119"/>
      <c r="AS87" s="119"/>
      <c r="AT87" s="119"/>
      <c r="AU87" s="119"/>
      <c r="AV87" s="119"/>
      <c r="AW87" s="119"/>
      <c r="AX87" s="119"/>
      <c r="AY87" s="119"/>
      <c r="AZ87" s="119"/>
      <c r="BA87" s="119"/>
      <c r="BB87" s="119"/>
      <c r="BC87" s="119"/>
      <c r="BD87" s="119"/>
      <c r="BE87" s="119"/>
      <c r="BF87" s="119"/>
      <c r="BG87" s="119"/>
    </row>
    <row r="88" spans="1:59" outlineLevel="1" x14ac:dyDescent="0.25">
      <c r="A88" s="352">
        <v>70</v>
      </c>
      <c r="B88" s="140" t="s">
        <v>277</v>
      </c>
      <c r="C88" s="145" t="s">
        <v>278</v>
      </c>
      <c r="D88" s="141" t="s">
        <v>142</v>
      </c>
      <c r="E88" s="150">
        <v>1.2</v>
      </c>
      <c r="F88" s="237">
        <v>0</v>
      </c>
      <c r="G88" s="143">
        <f t="shared" si="21"/>
        <v>0</v>
      </c>
      <c r="H88" s="142"/>
      <c r="I88" s="143">
        <f t="shared" si="22"/>
        <v>0</v>
      </c>
      <c r="J88" s="142"/>
      <c r="K88" s="143">
        <f t="shared" si="23"/>
        <v>0</v>
      </c>
      <c r="L88" s="143">
        <v>21</v>
      </c>
      <c r="M88" s="143">
        <f t="shared" si="24"/>
        <v>0</v>
      </c>
      <c r="N88" s="143">
        <v>1.4700000000000002E-3</v>
      </c>
      <c r="O88" s="143">
        <f t="shared" si="25"/>
        <v>0</v>
      </c>
      <c r="P88" s="143">
        <v>2.4000000000000004</v>
      </c>
      <c r="Q88" s="143">
        <f t="shared" si="26"/>
        <v>2.88</v>
      </c>
      <c r="R88" s="143"/>
      <c r="S88" s="332" t="s">
        <v>138</v>
      </c>
      <c r="T88" s="124">
        <v>8.5</v>
      </c>
      <c r="U88" s="124">
        <f t="shared" si="27"/>
        <v>10.199999999999999</v>
      </c>
      <c r="V88" s="124"/>
      <c r="W88" s="119"/>
      <c r="X88" s="119"/>
      <c r="Y88" s="119"/>
      <c r="Z88" s="119"/>
      <c r="AA88" s="119"/>
      <c r="AB88" s="119"/>
      <c r="AC88" s="119"/>
      <c r="AD88" s="119"/>
      <c r="AE88" s="119"/>
      <c r="AF88" s="119" t="s">
        <v>143</v>
      </c>
      <c r="AG88" s="119"/>
      <c r="AH88" s="119"/>
      <c r="AI88" s="119"/>
      <c r="AJ88" s="119"/>
      <c r="AK88" s="119"/>
      <c r="AL88" s="119"/>
      <c r="AM88" s="119"/>
      <c r="AN88" s="119"/>
      <c r="AO88" s="119"/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</row>
    <row r="89" spans="1:59" outlineLevel="1" x14ac:dyDescent="0.25">
      <c r="A89" s="352">
        <v>71</v>
      </c>
      <c r="B89" s="140" t="s">
        <v>279</v>
      </c>
      <c r="C89" s="145" t="s">
        <v>280</v>
      </c>
      <c r="D89" s="141" t="s">
        <v>128</v>
      </c>
      <c r="E89" s="150">
        <v>62.56</v>
      </c>
      <c r="F89" s="237">
        <v>0</v>
      </c>
      <c r="G89" s="143">
        <f t="shared" si="21"/>
        <v>0</v>
      </c>
      <c r="H89" s="142"/>
      <c r="I89" s="143">
        <f t="shared" si="22"/>
        <v>0</v>
      </c>
      <c r="J89" s="142"/>
      <c r="K89" s="143">
        <f t="shared" si="23"/>
        <v>0</v>
      </c>
      <c r="L89" s="143">
        <v>21</v>
      </c>
      <c r="M89" s="143">
        <f t="shared" si="24"/>
        <v>0</v>
      </c>
      <c r="N89" s="143">
        <v>6.7000000000000002E-4</v>
      </c>
      <c r="O89" s="143">
        <f t="shared" si="25"/>
        <v>0.04</v>
      </c>
      <c r="P89" s="143">
        <v>0.14500000000000002</v>
      </c>
      <c r="Q89" s="143">
        <f t="shared" si="26"/>
        <v>9.07</v>
      </c>
      <c r="R89" s="143"/>
      <c r="S89" s="332" t="s">
        <v>138</v>
      </c>
      <c r="T89" s="124">
        <v>0.27100000000000002</v>
      </c>
      <c r="U89" s="124">
        <f t="shared" si="27"/>
        <v>16.95</v>
      </c>
      <c r="V89" s="124"/>
      <c r="W89" s="119"/>
      <c r="X89" s="119"/>
      <c r="Y89" s="119"/>
      <c r="Z89" s="119"/>
      <c r="AA89" s="119"/>
      <c r="AB89" s="119"/>
      <c r="AC89" s="119"/>
      <c r="AD89" s="119"/>
      <c r="AE89" s="119"/>
      <c r="AF89" s="119" t="s">
        <v>143</v>
      </c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</row>
    <row r="90" spans="1:59" outlineLevel="1" x14ac:dyDescent="0.25">
      <c r="A90" s="352">
        <v>72</v>
      </c>
      <c r="B90" s="140" t="s">
        <v>281</v>
      </c>
      <c r="C90" s="145" t="s">
        <v>282</v>
      </c>
      <c r="D90" s="141" t="s">
        <v>142</v>
      </c>
      <c r="E90" s="150">
        <v>2.4</v>
      </c>
      <c r="F90" s="237">
        <v>0</v>
      </c>
      <c r="G90" s="143">
        <f t="shared" si="21"/>
        <v>0</v>
      </c>
      <c r="H90" s="142"/>
      <c r="I90" s="143">
        <f t="shared" si="22"/>
        <v>0</v>
      </c>
      <c r="J90" s="142"/>
      <c r="K90" s="143">
        <f t="shared" si="23"/>
        <v>0</v>
      </c>
      <c r="L90" s="143">
        <v>21</v>
      </c>
      <c r="M90" s="143">
        <f t="shared" si="24"/>
        <v>0</v>
      </c>
      <c r="N90" s="143">
        <v>6.6600000000000001E-3</v>
      </c>
      <c r="O90" s="143">
        <f t="shared" si="25"/>
        <v>0.02</v>
      </c>
      <c r="P90" s="143">
        <v>2.4000000000000004</v>
      </c>
      <c r="Q90" s="143">
        <f t="shared" si="26"/>
        <v>5.76</v>
      </c>
      <c r="R90" s="143"/>
      <c r="S90" s="332" t="s">
        <v>138</v>
      </c>
      <c r="T90" s="124">
        <v>6.7200000000000006</v>
      </c>
      <c r="U90" s="124">
        <f t="shared" si="27"/>
        <v>16.13</v>
      </c>
      <c r="V90" s="124"/>
      <c r="W90" s="119"/>
      <c r="X90" s="119"/>
      <c r="Y90" s="119"/>
      <c r="Z90" s="119"/>
      <c r="AA90" s="119"/>
      <c r="AB90" s="119"/>
      <c r="AC90" s="119"/>
      <c r="AD90" s="119"/>
      <c r="AE90" s="119"/>
      <c r="AF90" s="119" t="s">
        <v>143</v>
      </c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</row>
    <row r="91" spans="1:59" ht="20.399999999999999" outlineLevel="1" x14ac:dyDescent="0.25">
      <c r="A91" s="352">
        <v>73</v>
      </c>
      <c r="B91" s="140" t="s">
        <v>283</v>
      </c>
      <c r="C91" s="145" t="s">
        <v>284</v>
      </c>
      <c r="D91" s="141" t="s">
        <v>142</v>
      </c>
      <c r="E91" s="150">
        <v>8.75</v>
      </c>
      <c r="F91" s="237">
        <v>0</v>
      </c>
      <c r="G91" s="143">
        <f t="shared" si="21"/>
        <v>0</v>
      </c>
      <c r="H91" s="142"/>
      <c r="I91" s="143">
        <f t="shared" si="22"/>
        <v>0</v>
      </c>
      <c r="J91" s="142"/>
      <c r="K91" s="143">
        <f t="shared" si="23"/>
        <v>0</v>
      </c>
      <c r="L91" s="143">
        <v>21</v>
      </c>
      <c r="M91" s="143">
        <f t="shared" si="24"/>
        <v>0</v>
      </c>
      <c r="N91" s="143">
        <v>0</v>
      </c>
      <c r="O91" s="143">
        <f t="shared" si="25"/>
        <v>0</v>
      </c>
      <c r="P91" s="143">
        <v>2.2000000000000002</v>
      </c>
      <c r="Q91" s="143">
        <f t="shared" si="26"/>
        <v>19.25</v>
      </c>
      <c r="R91" s="143"/>
      <c r="S91" s="332" t="s">
        <v>138</v>
      </c>
      <c r="T91" s="124">
        <v>4.6550000000000002</v>
      </c>
      <c r="U91" s="124">
        <f t="shared" si="27"/>
        <v>40.729999999999997</v>
      </c>
      <c r="V91" s="124"/>
      <c r="W91" s="119"/>
      <c r="X91" s="119"/>
      <c r="Y91" s="119"/>
      <c r="Z91" s="119"/>
      <c r="AA91" s="119"/>
      <c r="AB91" s="119"/>
      <c r="AC91" s="119"/>
      <c r="AD91" s="119"/>
      <c r="AE91" s="119"/>
      <c r="AF91" s="119" t="s">
        <v>130</v>
      </c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</row>
    <row r="92" spans="1:59" outlineLevel="1" x14ac:dyDescent="0.25">
      <c r="A92" s="352">
        <v>74</v>
      </c>
      <c r="B92" s="140" t="s">
        <v>285</v>
      </c>
      <c r="C92" s="145" t="s">
        <v>286</v>
      </c>
      <c r="D92" s="141" t="s">
        <v>142</v>
      </c>
      <c r="E92" s="150">
        <v>1.8</v>
      </c>
      <c r="F92" s="237">
        <v>0</v>
      </c>
      <c r="G92" s="143">
        <f t="shared" si="21"/>
        <v>0</v>
      </c>
      <c r="H92" s="142"/>
      <c r="I92" s="143">
        <f t="shared" si="22"/>
        <v>0</v>
      </c>
      <c r="J92" s="142"/>
      <c r="K92" s="143">
        <f t="shared" si="23"/>
        <v>0</v>
      </c>
      <c r="L92" s="143">
        <v>21</v>
      </c>
      <c r="M92" s="143">
        <f t="shared" si="24"/>
        <v>0</v>
      </c>
      <c r="N92" s="143">
        <v>0</v>
      </c>
      <c r="O92" s="143">
        <f t="shared" si="25"/>
        <v>0</v>
      </c>
      <c r="P92" s="143">
        <v>1.4000000000000001</v>
      </c>
      <c r="Q92" s="143">
        <f t="shared" si="26"/>
        <v>2.52</v>
      </c>
      <c r="R92" s="143"/>
      <c r="S92" s="332" t="s">
        <v>138</v>
      </c>
      <c r="T92" s="124">
        <v>1.375</v>
      </c>
      <c r="U92" s="124">
        <f t="shared" si="27"/>
        <v>2.48</v>
      </c>
      <c r="V92" s="124"/>
      <c r="W92" s="119"/>
      <c r="X92" s="119"/>
      <c r="Y92" s="119"/>
      <c r="Z92" s="119"/>
      <c r="AA92" s="119"/>
      <c r="AB92" s="119"/>
      <c r="AC92" s="119"/>
      <c r="AD92" s="119"/>
      <c r="AE92" s="119"/>
      <c r="AF92" s="119" t="s">
        <v>130</v>
      </c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</row>
    <row r="93" spans="1:59" outlineLevel="1" x14ac:dyDescent="0.25">
      <c r="A93" s="352">
        <v>75</v>
      </c>
      <c r="B93" s="140" t="s">
        <v>287</v>
      </c>
      <c r="C93" s="145" t="s">
        <v>288</v>
      </c>
      <c r="D93" s="141" t="s">
        <v>128</v>
      </c>
      <c r="E93" s="150">
        <v>3.2</v>
      </c>
      <c r="F93" s="237">
        <v>0</v>
      </c>
      <c r="G93" s="143">
        <f t="shared" si="21"/>
        <v>0</v>
      </c>
      <c r="H93" s="142"/>
      <c r="I93" s="143">
        <f t="shared" si="22"/>
        <v>0</v>
      </c>
      <c r="J93" s="142"/>
      <c r="K93" s="143">
        <f t="shared" si="23"/>
        <v>0</v>
      </c>
      <c r="L93" s="143">
        <v>21</v>
      </c>
      <c r="M93" s="143">
        <f t="shared" si="24"/>
        <v>0</v>
      </c>
      <c r="N93" s="143">
        <v>1.17E-3</v>
      </c>
      <c r="O93" s="143">
        <f t="shared" si="25"/>
        <v>0</v>
      </c>
      <c r="P93" s="143">
        <v>7.6000000000000012E-2</v>
      </c>
      <c r="Q93" s="143">
        <f t="shared" si="26"/>
        <v>0.24</v>
      </c>
      <c r="R93" s="143"/>
      <c r="S93" s="332" t="s">
        <v>138</v>
      </c>
      <c r="T93" s="124">
        <v>0.93900000000000006</v>
      </c>
      <c r="U93" s="124">
        <f t="shared" si="27"/>
        <v>3</v>
      </c>
      <c r="V93" s="124"/>
      <c r="W93" s="119"/>
      <c r="X93" s="119"/>
      <c r="Y93" s="119"/>
      <c r="Z93" s="119"/>
      <c r="AA93" s="119"/>
      <c r="AB93" s="119"/>
      <c r="AC93" s="119"/>
      <c r="AD93" s="119"/>
      <c r="AE93" s="119"/>
      <c r="AF93" s="119" t="s">
        <v>130</v>
      </c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</row>
    <row r="94" spans="1:59" outlineLevel="1" x14ac:dyDescent="0.25">
      <c r="A94" s="352">
        <v>76</v>
      </c>
      <c r="B94" s="140" t="s">
        <v>289</v>
      </c>
      <c r="C94" s="145" t="s">
        <v>290</v>
      </c>
      <c r="D94" s="141" t="s">
        <v>133</v>
      </c>
      <c r="E94" s="150">
        <v>43</v>
      </c>
      <c r="F94" s="237">
        <v>0</v>
      </c>
      <c r="G94" s="143">
        <f t="shared" si="21"/>
        <v>0</v>
      </c>
      <c r="H94" s="142"/>
      <c r="I94" s="143">
        <f t="shared" si="22"/>
        <v>0</v>
      </c>
      <c r="J94" s="142"/>
      <c r="K94" s="143">
        <f t="shared" si="23"/>
        <v>0</v>
      </c>
      <c r="L94" s="143">
        <v>21</v>
      </c>
      <c r="M94" s="143">
        <f t="shared" si="24"/>
        <v>0</v>
      </c>
      <c r="N94" s="143">
        <v>0</v>
      </c>
      <c r="O94" s="143">
        <f t="shared" si="25"/>
        <v>0</v>
      </c>
      <c r="P94" s="143">
        <v>3.4200000000000001E-2</v>
      </c>
      <c r="Q94" s="143">
        <f t="shared" si="26"/>
        <v>1.47</v>
      </c>
      <c r="R94" s="143"/>
      <c r="S94" s="332" t="s">
        <v>138</v>
      </c>
      <c r="T94" s="124">
        <v>0.46500000000000002</v>
      </c>
      <c r="U94" s="124">
        <f t="shared" si="27"/>
        <v>20</v>
      </c>
      <c r="V94" s="124"/>
      <c r="W94" s="119"/>
      <c r="X94" s="119"/>
      <c r="Y94" s="119"/>
      <c r="Z94" s="119"/>
      <c r="AA94" s="119"/>
      <c r="AB94" s="119"/>
      <c r="AC94" s="119"/>
      <c r="AD94" s="119"/>
      <c r="AE94" s="119"/>
      <c r="AF94" s="119" t="s">
        <v>143</v>
      </c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</row>
    <row r="95" spans="1:59" outlineLevel="1" x14ac:dyDescent="0.25">
      <c r="A95" s="352">
        <v>77</v>
      </c>
      <c r="B95" s="140" t="s">
        <v>291</v>
      </c>
      <c r="C95" s="145" t="s">
        <v>292</v>
      </c>
      <c r="D95" s="141" t="s">
        <v>133</v>
      </c>
      <c r="E95" s="150">
        <v>15</v>
      </c>
      <c r="F95" s="237">
        <v>0</v>
      </c>
      <c r="G95" s="143">
        <f t="shared" si="21"/>
        <v>0</v>
      </c>
      <c r="H95" s="142"/>
      <c r="I95" s="143">
        <f t="shared" si="22"/>
        <v>0</v>
      </c>
      <c r="J95" s="142"/>
      <c r="K95" s="143">
        <f t="shared" si="23"/>
        <v>0</v>
      </c>
      <c r="L95" s="143">
        <v>21</v>
      </c>
      <c r="M95" s="143">
        <f t="shared" si="24"/>
        <v>0</v>
      </c>
      <c r="N95" s="143">
        <v>0</v>
      </c>
      <c r="O95" s="143">
        <f t="shared" si="25"/>
        <v>0</v>
      </c>
      <c r="P95" s="143">
        <v>1.72E-2</v>
      </c>
      <c r="Q95" s="143">
        <f t="shared" si="26"/>
        <v>0.26</v>
      </c>
      <c r="R95" s="143"/>
      <c r="S95" s="332" t="s">
        <v>138</v>
      </c>
      <c r="T95" s="124">
        <v>0.40300000000000002</v>
      </c>
      <c r="U95" s="124">
        <f t="shared" si="27"/>
        <v>6.05</v>
      </c>
      <c r="V95" s="124"/>
      <c r="W95" s="119"/>
      <c r="X95" s="119"/>
      <c r="Y95" s="119"/>
      <c r="Z95" s="119"/>
      <c r="AA95" s="119"/>
      <c r="AB95" s="119"/>
      <c r="AC95" s="119"/>
      <c r="AD95" s="119"/>
      <c r="AE95" s="119"/>
      <c r="AF95" s="119" t="s">
        <v>143</v>
      </c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</row>
    <row r="96" spans="1:59" outlineLevel="1" x14ac:dyDescent="0.25">
      <c r="A96" s="352">
        <v>78</v>
      </c>
      <c r="B96" s="140" t="s">
        <v>293</v>
      </c>
      <c r="C96" s="145" t="s">
        <v>294</v>
      </c>
      <c r="D96" s="141" t="s">
        <v>133</v>
      </c>
      <c r="E96" s="150">
        <v>64</v>
      </c>
      <c r="F96" s="237">
        <v>0</v>
      </c>
      <c r="G96" s="143">
        <f t="shared" si="21"/>
        <v>0</v>
      </c>
      <c r="H96" s="142"/>
      <c r="I96" s="143">
        <f t="shared" si="22"/>
        <v>0</v>
      </c>
      <c r="J96" s="142"/>
      <c r="K96" s="143">
        <f t="shared" si="23"/>
        <v>0</v>
      </c>
      <c r="L96" s="143">
        <v>21</v>
      </c>
      <c r="M96" s="143">
        <f t="shared" si="24"/>
        <v>0</v>
      </c>
      <c r="N96" s="143">
        <v>0</v>
      </c>
      <c r="O96" s="143">
        <f t="shared" si="25"/>
        <v>0</v>
      </c>
      <c r="P96" s="143">
        <v>1.9460000000000002E-2</v>
      </c>
      <c r="Q96" s="143">
        <f t="shared" si="26"/>
        <v>1.25</v>
      </c>
      <c r="R96" s="143"/>
      <c r="S96" s="332" t="s">
        <v>138</v>
      </c>
      <c r="T96" s="124">
        <v>0.38200000000000001</v>
      </c>
      <c r="U96" s="124">
        <f t="shared" si="27"/>
        <v>24.45</v>
      </c>
      <c r="V96" s="124"/>
      <c r="W96" s="119"/>
      <c r="X96" s="119"/>
      <c r="Y96" s="119"/>
      <c r="Z96" s="119"/>
      <c r="AA96" s="119"/>
      <c r="AB96" s="119"/>
      <c r="AC96" s="119"/>
      <c r="AD96" s="119"/>
      <c r="AE96" s="119"/>
      <c r="AF96" s="119" t="s">
        <v>143</v>
      </c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Q96" s="119"/>
      <c r="AR96" s="119"/>
      <c r="AS96" s="119"/>
      <c r="AT96" s="119"/>
      <c r="AU96" s="119"/>
      <c r="AV96" s="119"/>
      <c r="AW96" s="119"/>
      <c r="AX96" s="119"/>
      <c r="AY96" s="119"/>
      <c r="AZ96" s="119"/>
      <c r="BA96" s="119"/>
      <c r="BB96" s="119"/>
      <c r="BC96" s="119"/>
      <c r="BD96" s="119"/>
      <c r="BE96" s="119"/>
      <c r="BF96" s="119"/>
      <c r="BG96" s="119"/>
    </row>
    <row r="97" spans="1:59" ht="20.399999999999999" outlineLevel="1" x14ac:dyDescent="0.25">
      <c r="A97" s="352">
        <v>79</v>
      </c>
      <c r="B97" s="140" t="s">
        <v>295</v>
      </c>
      <c r="C97" s="145" t="s">
        <v>296</v>
      </c>
      <c r="D97" s="141" t="s">
        <v>133</v>
      </c>
      <c r="E97" s="150">
        <v>2</v>
      </c>
      <c r="F97" s="237">
        <v>0</v>
      </c>
      <c r="G97" s="143">
        <f t="shared" si="21"/>
        <v>0</v>
      </c>
      <c r="H97" s="142"/>
      <c r="I97" s="143">
        <f t="shared" si="22"/>
        <v>0</v>
      </c>
      <c r="J97" s="142"/>
      <c r="K97" s="143">
        <f t="shared" si="23"/>
        <v>0</v>
      </c>
      <c r="L97" s="143">
        <v>21</v>
      </c>
      <c r="M97" s="143">
        <f t="shared" si="24"/>
        <v>0</v>
      </c>
      <c r="N97" s="143">
        <v>0</v>
      </c>
      <c r="O97" s="143">
        <f t="shared" si="25"/>
        <v>0</v>
      </c>
      <c r="P97" s="143">
        <v>2.4500000000000001E-2</v>
      </c>
      <c r="Q97" s="143">
        <f t="shared" si="26"/>
        <v>0.05</v>
      </c>
      <c r="R97" s="143"/>
      <c r="S97" s="332" t="s">
        <v>138</v>
      </c>
      <c r="T97" s="124">
        <v>0.38300000000000001</v>
      </c>
      <c r="U97" s="124">
        <f t="shared" si="27"/>
        <v>0.77</v>
      </c>
      <c r="V97" s="124"/>
      <c r="W97" s="119"/>
      <c r="X97" s="119"/>
      <c r="Y97" s="119"/>
      <c r="Z97" s="119"/>
      <c r="AA97" s="119"/>
      <c r="AB97" s="119"/>
      <c r="AC97" s="119"/>
      <c r="AD97" s="119"/>
      <c r="AE97" s="119"/>
      <c r="AF97" s="119" t="s">
        <v>143</v>
      </c>
      <c r="AG97" s="119"/>
      <c r="AH97" s="119"/>
      <c r="AI97" s="119"/>
      <c r="AJ97" s="119"/>
      <c r="AK97" s="119"/>
      <c r="AL97" s="119"/>
      <c r="AM97" s="119"/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9"/>
      <c r="AZ97" s="119"/>
      <c r="BA97" s="119"/>
      <c r="BB97" s="119"/>
      <c r="BC97" s="119"/>
      <c r="BD97" s="119"/>
      <c r="BE97" s="119"/>
      <c r="BF97" s="119"/>
      <c r="BG97" s="119"/>
    </row>
    <row r="98" spans="1:59" ht="20.399999999999999" outlineLevel="1" x14ac:dyDescent="0.25">
      <c r="A98" s="352">
        <v>80</v>
      </c>
      <c r="B98" s="140" t="s">
        <v>297</v>
      </c>
      <c r="C98" s="145" t="s">
        <v>298</v>
      </c>
      <c r="D98" s="141" t="s">
        <v>133</v>
      </c>
      <c r="E98" s="150">
        <v>9</v>
      </c>
      <c r="F98" s="237">
        <v>0</v>
      </c>
      <c r="G98" s="143">
        <f t="shared" si="21"/>
        <v>0</v>
      </c>
      <c r="H98" s="142"/>
      <c r="I98" s="143">
        <f t="shared" si="22"/>
        <v>0</v>
      </c>
      <c r="J98" s="142"/>
      <c r="K98" s="143">
        <f t="shared" si="23"/>
        <v>0</v>
      </c>
      <c r="L98" s="143">
        <v>21</v>
      </c>
      <c r="M98" s="143">
        <f t="shared" si="24"/>
        <v>0</v>
      </c>
      <c r="N98" s="143">
        <v>0</v>
      </c>
      <c r="O98" s="143">
        <f t="shared" si="25"/>
        <v>0</v>
      </c>
      <c r="P98" s="143">
        <v>1.7300000000000003E-2</v>
      </c>
      <c r="Q98" s="143">
        <f t="shared" si="26"/>
        <v>0.16</v>
      </c>
      <c r="R98" s="143"/>
      <c r="S98" s="332" t="s">
        <v>138</v>
      </c>
      <c r="T98" s="124">
        <v>0.49600000000000005</v>
      </c>
      <c r="U98" s="124">
        <f t="shared" si="27"/>
        <v>4.46</v>
      </c>
      <c r="V98" s="124"/>
      <c r="W98" s="119"/>
      <c r="X98" s="119"/>
      <c r="Y98" s="119"/>
      <c r="Z98" s="119"/>
      <c r="AA98" s="119"/>
      <c r="AB98" s="119"/>
      <c r="AC98" s="119"/>
      <c r="AD98" s="119"/>
      <c r="AE98" s="119"/>
      <c r="AF98" s="119" t="s">
        <v>143</v>
      </c>
      <c r="AG98" s="119"/>
      <c r="AH98" s="119"/>
      <c r="AI98" s="119"/>
      <c r="AJ98" s="119"/>
      <c r="AK98" s="119"/>
      <c r="AL98" s="119"/>
      <c r="AM98" s="119"/>
      <c r="AN98" s="119"/>
      <c r="AO98" s="119"/>
      <c r="AP98" s="119"/>
      <c r="AQ98" s="119"/>
      <c r="AR98" s="119"/>
      <c r="AS98" s="119"/>
      <c r="AT98" s="119"/>
      <c r="AU98" s="119"/>
      <c r="AV98" s="119"/>
      <c r="AW98" s="119"/>
      <c r="AX98" s="119"/>
      <c r="AY98" s="119"/>
      <c r="AZ98" s="119"/>
      <c r="BA98" s="119"/>
      <c r="BB98" s="119"/>
      <c r="BC98" s="119"/>
      <c r="BD98" s="119"/>
      <c r="BE98" s="119"/>
      <c r="BF98" s="119"/>
      <c r="BG98" s="119"/>
    </row>
    <row r="99" spans="1:59" outlineLevel="1" x14ac:dyDescent="0.25">
      <c r="A99" s="352">
        <v>81</v>
      </c>
      <c r="B99" s="140" t="s">
        <v>299</v>
      </c>
      <c r="C99" s="145" t="s">
        <v>300</v>
      </c>
      <c r="D99" s="141" t="s">
        <v>133</v>
      </c>
      <c r="E99" s="150">
        <v>5</v>
      </c>
      <c r="F99" s="237">
        <v>0</v>
      </c>
      <c r="G99" s="143">
        <f t="shared" si="21"/>
        <v>0</v>
      </c>
      <c r="H99" s="142"/>
      <c r="I99" s="143">
        <f t="shared" si="22"/>
        <v>0</v>
      </c>
      <c r="J99" s="142"/>
      <c r="K99" s="143">
        <f t="shared" si="23"/>
        <v>0</v>
      </c>
      <c r="L99" s="143">
        <v>21</v>
      </c>
      <c r="M99" s="143">
        <f t="shared" si="24"/>
        <v>0</v>
      </c>
      <c r="N99" s="143">
        <v>0</v>
      </c>
      <c r="O99" s="143">
        <f t="shared" si="25"/>
        <v>0</v>
      </c>
      <c r="P99" s="143">
        <v>3.4700000000000002E-2</v>
      </c>
      <c r="Q99" s="143">
        <f t="shared" si="26"/>
        <v>0.17</v>
      </c>
      <c r="R99" s="143"/>
      <c r="S99" s="332" t="s">
        <v>138</v>
      </c>
      <c r="T99" s="124">
        <v>0.56900000000000006</v>
      </c>
      <c r="U99" s="124">
        <f t="shared" si="27"/>
        <v>2.85</v>
      </c>
      <c r="V99" s="124"/>
      <c r="W99" s="119"/>
      <c r="X99" s="119"/>
      <c r="Y99" s="119"/>
      <c r="Z99" s="119"/>
      <c r="AA99" s="119"/>
      <c r="AB99" s="119"/>
      <c r="AC99" s="119"/>
      <c r="AD99" s="119"/>
      <c r="AE99" s="119"/>
      <c r="AF99" s="119" t="s">
        <v>143</v>
      </c>
      <c r="AG99" s="119"/>
      <c r="AH99" s="119"/>
      <c r="AI99" s="119"/>
      <c r="AJ99" s="119"/>
      <c r="AK99" s="119"/>
      <c r="AL99" s="119"/>
      <c r="AM99" s="119"/>
      <c r="AN99" s="119"/>
      <c r="AO99" s="119"/>
      <c r="AP99" s="119"/>
      <c r="AQ99" s="119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</row>
    <row r="100" spans="1:59" outlineLevel="1" x14ac:dyDescent="0.25">
      <c r="A100" s="352">
        <v>82</v>
      </c>
      <c r="B100" s="140" t="s">
        <v>301</v>
      </c>
      <c r="C100" s="145" t="s">
        <v>302</v>
      </c>
      <c r="D100" s="141" t="s">
        <v>128</v>
      </c>
      <c r="E100" s="150">
        <v>28.1</v>
      </c>
      <c r="F100" s="237">
        <v>0</v>
      </c>
      <c r="G100" s="143">
        <f t="shared" si="21"/>
        <v>0</v>
      </c>
      <c r="H100" s="142"/>
      <c r="I100" s="143">
        <f t="shared" si="22"/>
        <v>0</v>
      </c>
      <c r="J100" s="142"/>
      <c r="K100" s="143">
        <f t="shared" si="23"/>
        <v>0</v>
      </c>
      <c r="L100" s="143">
        <v>21</v>
      </c>
      <c r="M100" s="143">
        <f t="shared" si="24"/>
        <v>0</v>
      </c>
      <c r="N100" s="143">
        <v>0</v>
      </c>
      <c r="O100" s="143">
        <f t="shared" si="25"/>
        <v>0</v>
      </c>
      <c r="P100" s="143">
        <v>9.0000000000000011E-3</v>
      </c>
      <c r="Q100" s="143">
        <f t="shared" si="26"/>
        <v>0.25</v>
      </c>
      <c r="R100" s="143"/>
      <c r="S100" s="332" t="s">
        <v>138</v>
      </c>
      <c r="T100" s="124">
        <v>0.16500000000000001</v>
      </c>
      <c r="U100" s="124">
        <f t="shared" si="27"/>
        <v>4.6399999999999997</v>
      </c>
      <c r="V100" s="124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 t="s">
        <v>143</v>
      </c>
      <c r="AG100" s="119"/>
      <c r="AH100" s="119"/>
      <c r="AI100" s="119"/>
      <c r="AJ100" s="119"/>
      <c r="AK100" s="119"/>
      <c r="AL100" s="119"/>
      <c r="AM100" s="119"/>
      <c r="AN100" s="119"/>
      <c r="AO100" s="119"/>
      <c r="AP100" s="119"/>
      <c r="AQ100" s="119"/>
      <c r="AR100" s="119"/>
      <c r="AS100" s="119"/>
      <c r="AT100" s="119"/>
      <c r="AU100" s="119"/>
      <c r="AV100" s="119"/>
      <c r="AW100" s="119"/>
      <c r="AX100" s="119"/>
      <c r="AY100" s="119"/>
      <c r="AZ100" s="119"/>
      <c r="BA100" s="119"/>
      <c r="BB100" s="119"/>
      <c r="BC100" s="119"/>
      <c r="BD100" s="119"/>
      <c r="BE100" s="119"/>
      <c r="BF100" s="119"/>
      <c r="BG100" s="119"/>
    </row>
    <row r="101" spans="1:59" outlineLevel="1" x14ac:dyDescent="0.25">
      <c r="A101" s="352">
        <v>83</v>
      </c>
      <c r="B101" s="140" t="s">
        <v>303</v>
      </c>
      <c r="C101" s="145" t="s">
        <v>304</v>
      </c>
      <c r="D101" s="141" t="s">
        <v>128</v>
      </c>
      <c r="E101" s="150">
        <v>58.1</v>
      </c>
      <c r="F101" s="237">
        <v>0</v>
      </c>
      <c r="G101" s="143">
        <f t="shared" si="21"/>
        <v>0</v>
      </c>
      <c r="H101" s="142"/>
      <c r="I101" s="143">
        <f t="shared" si="22"/>
        <v>0</v>
      </c>
      <c r="J101" s="142"/>
      <c r="K101" s="143">
        <f t="shared" si="23"/>
        <v>0</v>
      </c>
      <c r="L101" s="143">
        <v>21</v>
      </c>
      <c r="M101" s="143">
        <f t="shared" si="24"/>
        <v>0</v>
      </c>
      <c r="N101" s="143">
        <v>0</v>
      </c>
      <c r="O101" s="143">
        <f t="shared" si="25"/>
        <v>0</v>
      </c>
      <c r="P101" s="143">
        <v>5.0000000000000001E-3</v>
      </c>
      <c r="Q101" s="143">
        <f t="shared" si="26"/>
        <v>0.28999999999999998</v>
      </c>
      <c r="R101" s="143"/>
      <c r="S101" s="332" t="s">
        <v>138</v>
      </c>
      <c r="T101" s="124">
        <v>0.51</v>
      </c>
      <c r="U101" s="124">
        <f t="shared" si="27"/>
        <v>29.63</v>
      </c>
      <c r="V101" s="124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 t="s">
        <v>143</v>
      </c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  <c r="AT101" s="119"/>
      <c r="AU101" s="119"/>
      <c r="AV101" s="119"/>
      <c r="AW101" s="119"/>
      <c r="AX101" s="119"/>
      <c r="AY101" s="119"/>
      <c r="AZ101" s="119"/>
      <c r="BA101" s="119"/>
      <c r="BB101" s="119"/>
      <c r="BC101" s="119"/>
      <c r="BD101" s="119"/>
      <c r="BE101" s="119"/>
      <c r="BF101" s="119"/>
      <c r="BG101" s="119"/>
    </row>
    <row r="102" spans="1:59" ht="20.399999999999999" outlineLevel="1" x14ac:dyDescent="0.25">
      <c r="A102" s="352">
        <v>84</v>
      </c>
      <c r="B102" s="140" t="s">
        <v>305</v>
      </c>
      <c r="C102" s="145" t="s">
        <v>306</v>
      </c>
      <c r="D102" s="141" t="s">
        <v>128</v>
      </c>
      <c r="E102" s="150">
        <v>134.5</v>
      </c>
      <c r="F102" s="237">
        <v>0</v>
      </c>
      <c r="G102" s="143">
        <f t="shared" si="21"/>
        <v>0</v>
      </c>
      <c r="H102" s="142"/>
      <c r="I102" s="143">
        <f t="shared" si="22"/>
        <v>0</v>
      </c>
      <c r="J102" s="142"/>
      <c r="K102" s="143">
        <f t="shared" si="23"/>
        <v>0</v>
      </c>
      <c r="L102" s="143">
        <v>21</v>
      </c>
      <c r="M102" s="143">
        <f t="shared" si="24"/>
        <v>0</v>
      </c>
      <c r="N102" s="143">
        <v>0</v>
      </c>
      <c r="O102" s="143">
        <f t="shared" si="25"/>
        <v>0</v>
      </c>
      <c r="P102" s="143">
        <v>1E-3</v>
      </c>
      <c r="Q102" s="143">
        <f t="shared" si="26"/>
        <v>0.13</v>
      </c>
      <c r="R102" s="143"/>
      <c r="S102" s="332" t="s">
        <v>138</v>
      </c>
      <c r="T102" s="124">
        <v>0.255</v>
      </c>
      <c r="U102" s="124">
        <f t="shared" si="27"/>
        <v>34.299999999999997</v>
      </c>
      <c r="V102" s="124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 t="s">
        <v>143</v>
      </c>
      <c r="AG102" s="119"/>
      <c r="AH102" s="119"/>
      <c r="AI102" s="119"/>
      <c r="AJ102" s="119"/>
      <c r="AK102" s="119"/>
      <c r="AL102" s="119"/>
      <c r="AM102" s="119"/>
      <c r="AN102" s="119"/>
      <c r="AO102" s="119"/>
      <c r="AP102" s="119"/>
      <c r="AQ102" s="119"/>
      <c r="AR102" s="119"/>
      <c r="AS102" s="119"/>
      <c r="AT102" s="119"/>
      <c r="AU102" s="119"/>
      <c r="AV102" s="119"/>
      <c r="AW102" s="119"/>
      <c r="AX102" s="119"/>
      <c r="AY102" s="119"/>
      <c r="AZ102" s="119"/>
      <c r="BA102" s="119"/>
      <c r="BB102" s="119"/>
      <c r="BC102" s="119"/>
      <c r="BD102" s="119"/>
      <c r="BE102" s="119"/>
      <c r="BF102" s="119"/>
      <c r="BG102" s="119"/>
    </row>
    <row r="103" spans="1:59" outlineLevel="1" x14ac:dyDescent="0.25">
      <c r="A103" s="352">
        <v>85</v>
      </c>
      <c r="B103" s="140" t="s">
        <v>307</v>
      </c>
      <c r="C103" s="145" t="s">
        <v>308</v>
      </c>
      <c r="D103" s="141" t="s">
        <v>128</v>
      </c>
      <c r="E103" s="150">
        <v>916.6</v>
      </c>
      <c r="F103" s="237">
        <v>0</v>
      </c>
      <c r="G103" s="143">
        <f t="shared" si="21"/>
        <v>0</v>
      </c>
      <c r="H103" s="142"/>
      <c r="I103" s="143">
        <f t="shared" si="22"/>
        <v>0</v>
      </c>
      <c r="J103" s="142"/>
      <c r="K103" s="143">
        <f t="shared" si="23"/>
        <v>0</v>
      </c>
      <c r="L103" s="143">
        <v>21</v>
      </c>
      <c r="M103" s="143">
        <f t="shared" si="24"/>
        <v>0</v>
      </c>
      <c r="N103" s="143">
        <v>0</v>
      </c>
      <c r="O103" s="143">
        <f t="shared" si="25"/>
        <v>0</v>
      </c>
      <c r="P103" s="143">
        <v>0</v>
      </c>
      <c r="Q103" s="143">
        <f t="shared" si="26"/>
        <v>0</v>
      </c>
      <c r="R103" s="143"/>
      <c r="S103" s="332" t="s">
        <v>138</v>
      </c>
      <c r="T103" s="124">
        <v>7.2500000000000009E-2</v>
      </c>
      <c r="U103" s="124">
        <f t="shared" si="27"/>
        <v>66.45</v>
      </c>
      <c r="V103" s="124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 t="s">
        <v>309</v>
      </c>
      <c r="AG103" s="119"/>
      <c r="AH103" s="119"/>
      <c r="AI103" s="119"/>
      <c r="AJ103" s="119"/>
      <c r="AK103" s="119"/>
      <c r="AL103" s="119"/>
      <c r="AM103" s="119"/>
      <c r="AN103" s="119"/>
      <c r="AO103" s="119"/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</row>
    <row r="104" spans="1:59" ht="20.399999999999999" outlineLevel="1" x14ac:dyDescent="0.25">
      <c r="A104" s="352">
        <v>86</v>
      </c>
      <c r="B104" s="140" t="s">
        <v>310</v>
      </c>
      <c r="C104" s="145" t="s">
        <v>311</v>
      </c>
      <c r="D104" s="141" t="s">
        <v>312</v>
      </c>
      <c r="E104" s="150">
        <v>20</v>
      </c>
      <c r="F104" s="237">
        <v>0</v>
      </c>
      <c r="G104" s="143">
        <f t="shared" si="21"/>
        <v>0</v>
      </c>
      <c r="H104" s="142"/>
      <c r="I104" s="143">
        <f t="shared" si="22"/>
        <v>0</v>
      </c>
      <c r="J104" s="142"/>
      <c r="K104" s="143">
        <f t="shared" si="23"/>
        <v>0</v>
      </c>
      <c r="L104" s="143">
        <v>21</v>
      </c>
      <c r="M104" s="143">
        <f t="shared" si="24"/>
        <v>0</v>
      </c>
      <c r="N104" s="143">
        <v>0</v>
      </c>
      <c r="O104" s="143">
        <f t="shared" si="25"/>
        <v>0</v>
      </c>
      <c r="P104" s="143">
        <v>0</v>
      </c>
      <c r="Q104" s="143">
        <f t="shared" si="26"/>
        <v>0</v>
      </c>
      <c r="R104" s="143"/>
      <c r="S104" s="332" t="s">
        <v>129</v>
      </c>
      <c r="T104" s="124">
        <v>0</v>
      </c>
      <c r="U104" s="124">
        <f t="shared" si="27"/>
        <v>0</v>
      </c>
      <c r="V104" s="124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 t="s">
        <v>130</v>
      </c>
      <c r="AG104" s="119"/>
      <c r="AH104" s="119"/>
      <c r="AI104" s="119"/>
      <c r="AJ104" s="119"/>
      <c r="AK104" s="119"/>
      <c r="AL104" s="119"/>
      <c r="AM104" s="119"/>
      <c r="AN104" s="119"/>
      <c r="AO104" s="119"/>
      <c r="AP104" s="119"/>
      <c r="AQ104" s="119"/>
      <c r="AR104" s="119"/>
      <c r="AS104" s="119"/>
      <c r="AT104" s="119"/>
      <c r="AU104" s="119"/>
      <c r="AV104" s="119"/>
      <c r="AW104" s="119"/>
      <c r="AX104" s="119"/>
      <c r="AY104" s="119"/>
      <c r="AZ104" s="119"/>
      <c r="BA104" s="119"/>
      <c r="BB104" s="119"/>
      <c r="BC104" s="119"/>
      <c r="BD104" s="119"/>
      <c r="BE104" s="119"/>
      <c r="BF104" s="119"/>
      <c r="BG104" s="119"/>
    </row>
    <row r="105" spans="1:59" ht="20.399999999999999" outlineLevel="1" x14ac:dyDescent="0.25">
      <c r="A105" s="352">
        <v>87</v>
      </c>
      <c r="B105" s="140" t="s">
        <v>313</v>
      </c>
      <c r="C105" s="145" t="s">
        <v>314</v>
      </c>
      <c r="D105" s="141" t="s">
        <v>133</v>
      </c>
      <c r="E105" s="150">
        <v>1</v>
      </c>
      <c r="F105" s="237">
        <v>0</v>
      </c>
      <c r="G105" s="143">
        <f t="shared" si="21"/>
        <v>0</v>
      </c>
      <c r="H105" s="142"/>
      <c r="I105" s="143">
        <f t="shared" si="22"/>
        <v>0</v>
      </c>
      <c r="J105" s="142"/>
      <c r="K105" s="143">
        <f t="shared" si="23"/>
        <v>0</v>
      </c>
      <c r="L105" s="143">
        <v>21</v>
      </c>
      <c r="M105" s="143">
        <f t="shared" si="24"/>
        <v>0</v>
      </c>
      <c r="N105" s="143">
        <v>0</v>
      </c>
      <c r="O105" s="143">
        <f t="shared" si="25"/>
        <v>0</v>
      </c>
      <c r="P105" s="143">
        <v>0</v>
      </c>
      <c r="Q105" s="143">
        <f t="shared" si="26"/>
        <v>0</v>
      </c>
      <c r="R105" s="143"/>
      <c r="S105" s="332" t="s">
        <v>129</v>
      </c>
      <c r="T105" s="124">
        <v>0</v>
      </c>
      <c r="U105" s="124">
        <f t="shared" si="27"/>
        <v>0</v>
      </c>
      <c r="V105" s="124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 t="s">
        <v>143</v>
      </c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Q105" s="119"/>
      <c r="AR105" s="119"/>
      <c r="AS105" s="119"/>
      <c r="AT105" s="119"/>
      <c r="AU105" s="119"/>
      <c r="AV105" s="119"/>
      <c r="AW105" s="119"/>
      <c r="AX105" s="119"/>
      <c r="AY105" s="119"/>
      <c r="AZ105" s="119"/>
      <c r="BA105" s="119"/>
      <c r="BB105" s="119"/>
      <c r="BC105" s="119"/>
      <c r="BD105" s="119"/>
      <c r="BE105" s="119"/>
      <c r="BF105" s="119"/>
      <c r="BG105" s="119"/>
    </row>
    <row r="106" spans="1:59" ht="20.399999999999999" outlineLevel="1" x14ac:dyDescent="0.25">
      <c r="A106" s="352">
        <v>88</v>
      </c>
      <c r="B106" s="140" t="s">
        <v>315</v>
      </c>
      <c r="C106" s="145" t="s">
        <v>316</v>
      </c>
      <c r="D106" s="141" t="s">
        <v>133</v>
      </c>
      <c r="E106" s="150">
        <v>3</v>
      </c>
      <c r="F106" s="237">
        <v>0</v>
      </c>
      <c r="G106" s="143">
        <f t="shared" si="21"/>
        <v>0</v>
      </c>
      <c r="H106" s="142"/>
      <c r="I106" s="143">
        <f t="shared" si="22"/>
        <v>0</v>
      </c>
      <c r="J106" s="142"/>
      <c r="K106" s="143">
        <f t="shared" si="23"/>
        <v>0</v>
      </c>
      <c r="L106" s="143">
        <v>21</v>
      </c>
      <c r="M106" s="143">
        <f t="shared" si="24"/>
        <v>0</v>
      </c>
      <c r="N106" s="143">
        <v>0</v>
      </c>
      <c r="O106" s="143">
        <f t="shared" si="25"/>
        <v>0</v>
      </c>
      <c r="P106" s="143">
        <v>0</v>
      </c>
      <c r="Q106" s="143">
        <f t="shared" si="26"/>
        <v>0</v>
      </c>
      <c r="R106" s="143"/>
      <c r="S106" s="332" t="s">
        <v>129</v>
      </c>
      <c r="T106" s="124">
        <v>0</v>
      </c>
      <c r="U106" s="124">
        <f t="shared" si="27"/>
        <v>0</v>
      </c>
      <c r="V106" s="124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 t="s">
        <v>143</v>
      </c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19"/>
      <c r="AU106" s="119"/>
      <c r="AV106" s="119"/>
      <c r="AW106" s="119"/>
      <c r="AX106" s="119"/>
      <c r="AY106" s="119"/>
      <c r="AZ106" s="119"/>
      <c r="BA106" s="119"/>
      <c r="BB106" s="119"/>
      <c r="BC106" s="119"/>
      <c r="BD106" s="119"/>
      <c r="BE106" s="119"/>
      <c r="BF106" s="119"/>
      <c r="BG106" s="119"/>
    </row>
    <row r="107" spans="1:59" outlineLevel="1" x14ac:dyDescent="0.25">
      <c r="A107" s="352">
        <v>89</v>
      </c>
      <c r="B107" s="140" t="s">
        <v>317</v>
      </c>
      <c r="C107" s="145" t="s">
        <v>318</v>
      </c>
      <c r="D107" s="141" t="s">
        <v>128</v>
      </c>
      <c r="E107" s="150">
        <v>140</v>
      </c>
      <c r="F107" s="237">
        <v>0</v>
      </c>
      <c r="G107" s="143">
        <f t="shared" si="21"/>
        <v>0</v>
      </c>
      <c r="H107" s="142"/>
      <c r="I107" s="143">
        <f t="shared" si="22"/>
        <v>0</v>
      </c>
      <c r="J107" s="142"/>
      <c r="K107" s="143">
        <f t="shared" si="23"/>
        <v>0</v>
      </c>
      <c r="L107" s="143">
        <v>21</v>
      </c>
      <c r="M107" s="143">
        <f t="shared" si="24"/>
        <v>0</v>
      </c>
      <c r="N107" s="143">
        <v>0</v>
      </c>
      <c r="O107" s="143">
        <f t="shared" si="25"/>
        <v>0</v>
      </c>
      <c r="P107" s="143">
        <v>0</v>
      </c>
      <c r="Q107" s="143">
        <f t="shared" si="26"/>
        <v>0</v>
      </c>
      <c r="R107" s="143"/>
      <c r="S107" s="332" t="s">
        <v>129</v>
      </c>
      <c r="T107" s="124">
        <v>0</v>
      </c>
      <c r="U107" s="124">
        <f t="shared" si="27"/>
        <v>0</v>
      </c>
      <c r="V107" s="124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 t="s">
        <v>143</v>
      </c>
      <c r="AG107" s="119"/>
      <c r="AH107" s="119"/>
      <c r="AI107" s="119"/>
      <c r="AJ107" s="119"/>
      <c r="AK107" s="119"/>
      <c r="AL107" s="119"/>
      <c r="AM107" s="119"/>
      <c r="AN107" s="119"/>
      <c r="AO107" s="119"/>
      <c r="AP107" s="119"/>
      <c r="AQ107" s="119"/>
      <c r="AR107" s="119"/>
      <c r="AS107" s="119"/>
      <c r="AT107" s="119"/>
      <c r="AU107" s="119"/>
      <c r="AV107" s="119"/>
      <c r="AW107" s="119"/>
      <c r="AX107" s="119"/>
      <c r="AY107" s="119"/>
      <c r="AZ107" s="119"/>
      <c r="BA107" s="119"/>
      <c r="BB107" s="119"/>
      <c r="BC107" s="119"/>
      <c r="BD107" s="119"/>
      <c r="BE107" s="119"/>
      <c r="BF107" s="119"/>
      <c r="BG107" s="119"/>
    </row>
    <row r="108" spans="1:59" outlineLevel="1" x14ac:dyDescent="0.25">
      <c r="A108" s="352">
        <v>90</v>
      </c>
      <c r="B108" s="140" t="s">
        <v>319</v>
      </c>
      <c r="C108" s="145" t="s">
        <v>320</v>
      </c>
      <c r="D108" s="141" t="s">
        <v>128</v>
      </c>
      <c r="E108" s="150">
        <v>344.23</v>
      </c>
      <c r="F108" s="237">
        <v>0</v>
      </c>
      <c r="G108" s="143">
        <f t="shared" si="21"/>
        <v>0</v>
      </c>
      <c r="H108" s="142"/>
      <c r="I108" s="143">
        <f t="shared" si="22"/>
        <v>0</v>
      </c>
      <c r="J108" s="142"/>
      <c r="K108" s="143">
        <f t="shared" si="23"/>
        <v>0</v>
      </c>
      <c r="L108" s="143">
        <v>21</v>
      </c>
      <c r="M108" s="143">
        <f t="shared" si="24"/>
        <v>0</v>
      </c>
      <c r="N108" s="143">
        <v>0</v>
      </c>
      <c r="O108" s="143">
        <f t="shared" si="25"/>
        <v>0</v>
      </c>
      <c r="P108" s="143">
        <v>0.02</v>
      </c>
      <c r="Q108" s="143">
        <f t="shared" si="26"/>
        <v>6.88</v>
      </c>
      <c r="R108" s="143"/>
      <c r="S108" s="332" t="s">
        <v>138</v>
      </c>
      <c r="T108" s="124">
        <v>0</v>
      </c>
      <c r="U108" s="124">
        <f t="shared" si="27"/>
        <v>0</v>
      </c>
      <c r="V108" s="124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19" t="s">
        <v>321</v>
      </c>
      <c r="AG108" s="119"/>
      <c r="AH108" s="119"/>
      <c r="AI108" s="119"/>
      <c r="AJ108" s="119"/>
      <c r="AK108" s="119"/>
      <c r="AL108" s="119"/>
      <c r="AM108" s="119"/>
      <c r="AN108" s="119"/>
      <c r="AO108" s="119"/>
      <c r="AP108" s="119"/>
      <c r="AQ108" s="119"/>
      <c r="AR108" s="119"/>
      <c r="AS108" s="119"/>
      <c r="AT108" s="119"/>
      <c r="AU108" s="119"/>
      <c r="AV108" s="119"/>
      <c r="AW108" s="119"/>
      <c r="AX108" s="119"/>
      <c r="AY108" s="119"/>
      <c r="AZ108" s="119"/>
      <c r="BA108" s="119"/>
      <c r="BB108" s="119"/>
      <c r="BC108" s="119"/>
      <c r="BD108" s="119"/>
      <c r="BE108" s="119"/>
      <c r="BF108" s="119"/>
      <c r="BG108" s="119"/>
    </row>
    <row r="109" spans="1:59" outlineLevel="1" x14ac:dyDescent="0.25">
      <c r="A109" s="352">
        <v>91</v>
      </c>
      <c r="B109" s="140" t="s">
        <v>322</v>
      </c>
      <c r="C109" s="145" t="s">
        <v>323</v>
      </c>
      <c r="D109" s="141" t="s">
        <v>252</v>
      </c>
      <c r="E109" s="150">
        <v>40</v>
      </c>
      <c r="F109" s="237">
        <v>0</v>
      </c>
      <c r="G109" s="143">
        <f t="shared" si="21"/>
        <v>0</v>
      </c>
      <c r="H109" s="142"/>
      <c r="I109" s="143">
        <f t="shared" si="22"/>
        <v>0</v>
      </c>
      <c r="J109" s="142"/>
      <c r="K109" s="143">
        <f t="shared" si="23"/>
        <v>0</v>
      </c>
      <c r="L109" s="143">
        <v>21</v>
      </c>
      <c r="M109" s="143">
        <f t="shared" si="24"/>
        <v>0</v>
      </c>
      <c r="N109" s="143">
        <v>0</v>
      </c>
      <c r="O109" s="143">
        <f t="shared" si="25"/>
        <v>0</v>
      </c>
      <c r="P109" s="143">
        <v>0</v>
      </c>
      <c r="Q109" s="143">
        <f t="shared" si="26"/>
        <v>0</v>
      </c>
      <c r="R109" s="143"/>
      <c r="S109" s="332" t="s">
        <v>138</v>
      </c>
      <c r="T109" s="124">
        <v>0</v>
      </c>
      <c r="U109" s="124">
        <f t="shared" si="27"/>
        <v>0</v>
      </c>
      <c r="V109" s="124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 t="s">
        <v>130</v>
      </c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</row>
    <row r="110" spans="1:59" ht="20.399999999999999" outlineLevel="1" x14ac:dyDescent="0.25">
      <c r="A110" s="352">
        <v>92</v>
      </c>
      <c r="B110" s="140" t="s">
        <v>324</v>
      </c>
      <c r="C110" s="145" t="s">
        <v>325</v>
      </c>
      <c r="D110" s="141" t="s">
        <v>252</v>
      </c>
      <c r="E110" s="150">
        <v>15</v>
      </c>
      <c r="F110" s="237">
        <v>0</v>
      </c>
      <c r="G110" s="143">
        <f t="shared" si="21"/>
        <v>0</v>
      </c>
      <c r="H110" s="142"/>
      <c r="I110" s="143">
        <f t="shared" si="22"/>
        <v>0</v>
      </c>
      <c r="J110" s="142"/>
      <c r="K110" s="143">
        <f t="shared" si="23"/>
        <v>0</v>
      </c>
      <c r="L110" s="143">
        <v>21</v>
      </c>
      <c r="M110" s="143">
        <f t="shared" si="24"/>
        <v>0</v>
      </c>
      <c r="N110" s="143">
        <v>1.33E-3</v>
      </c>
      <c r="O110" s="143">
        <f t="shared" si="25"/>
        <v>0.02</v>
      </c>
      <c r="P110" s="143">
        <v>7.400000000000001E-2</v>
      </c>
      <c r="Q110" s="143">
        <f t="shared" si="26"/>
        <v>1.1100000000000001</v>
      </c>
      <c r="R110" s="143"/>
      <c r="S110" s="332" t="s">
        <v>138</v>
      </c>
      <c r="T110" s="124">
        <v>0.79600000000000004</v>
      </c>
      <c r="U110" s="124">
        <f t="shared" si="27"/>
        <v>11.94</v>
      </c>
      <c r="V110" s="124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 t="s">
        <v>130</v>
      </c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Q110" s="119"/>
      <c r="AR110" s="119"/>
      <c r="AS110" s="119"/>
      <c r="AT110" s="119"/>
      <c r="AU110" s="119"/>
      <c r="AV110" s="119"/>
      <c r="AW110" s="119"/>
      <c r="AX110" s="119"/>
      <c r="AY110" s="119"/>
      <c r="AZ110" s="119"/>
      <c r="BA110" s="119"/>
      <c r="BB110" s="119"/>
      <c r="BC110" s="119"/>
      <c r="BD110" s="119"/>
      <c r="BE110" s="119"/>
      <c r="BF110" s="119"/>
      <c r="BG110" s="119"/>
    </row>
    <row r="111" spans="1:59" outlineLevel="1" x14ac:dyDescent="0.25">
      <c r="A111" s="352">
        <v>93</v>
      </c>
      <c r="B111" s="140" t="s">
        <v>326</v>
      </c>
      <c r="C111" s="145" t="s">
        <v>327</v>
      </c>
      <c r="D111" s="141" t="s">
        <v>195</v>
      </c>
      <c r="E111" s="150">
        <v>105</v>
      </c>
      <c r="F111" s="237">
        <v>0</v>
      </c>
      <c r="G111" s="143">
        <f t="shared" si="21"/>
        <v>0</v>
      </c>
      <c r="H111" s="142"/>
      <c r="I111" s="143">
        <f t="shared" si="22"/>
        <v>0</v>
      </c>
      <c r="J111" s="142"/>
      <c r="K111" s="143">
        <f t="shared" si="23"/>
        <v>0</v>
      </c>
      <c r="L111" s="143">
        <v>21</v>
      </c>
      <c r="M111" s="143">
        <f t="shared" si="24"/>
        <v>0</v>
      </c>
      <c r="N111" s="143">
        <v>4.9000000000000009E-4</v>
      </c>
      <c r="O111" s="143">
        <f t="shared" si="25"/>
        <v>0.05</v>
      </c>
      <c r="P111" s="143">
        <v>1.8000000000000002E-2</v>
      </c>
      <c r="Q111" s="143">
        <f t="shared" si="26"/>
        <v>1.89</v>
      </c>
      <c r="R111" s="143"/>
      <c r="S111" s="332" t="s">
        <v>138</v>
      </c>
      <c r="T111" s="124">
        <v>0</v>
      </c>
      <c r="U111" s="124">
        <f t="shared" si="27"/>
        <v>0</v>
      </c>
      <c r="V111" s="124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 t="s">
        <v>130</v>
      </c>
      <c r="AG111" s="119"/>
      <c r="AH111" s="119"/>
      <c r="AI111" s="119"/>
      <c r="AJ111" s="119"/>
      <c r="AK111" s="119"/>
      <c r="AL111" s="119"/>
      <c r="AM111" s="119"/>
      <c r="AN111" s="119"/>
      <c r="AO111" s="119"/>
      <c r="AP111" s="119"/>
      <c r="AQ111" s="119"/>
      <c r="AR111" s="119"/>
      <c r="AS111" s="119"/>
      <c r="AT111" s="119"/>
      <c r="AU111" s="119"/>
      <c r="AV111" s="119"/>
      <c r="AW111" s="119"/>
      <c r="AX111" s="119"/>
      <c r="AY111" s="119"/>
      <c r="AZ111" s="119"/>
      <c r="BA111" s="119"/>
      <c r="BB111" s="119"/>
      <c r="BC111" s="119"/>
      <c r="BD111" s="119"/>
      <c r="BE111" s="119"/>
      <c r="BF111" s="119"/>
      <c r="BG111" s="119"/>
    </row>
    <row r="112" spans="1:59" outlineLevel="1" x14ac:dyDescent="0.25">
      <c r="A112" s="352">
        <v>94</v>
      </c>
      <c r="B112" s="140" t="s">
        <v>328</v>
      </c>
      <c r="C112" s="145" t="s">
        <v>329</v>
      </c>
      <c r="D112" s="141" t="s">
        <v>195</v>
      </c>
      <c r="E112" s="150">
        <v>168</v>
      </c>
      <c r="F112" s="237">
        <v>0</v>
      </c>
      <c r="G112" s="143">
        <f t="shared" si="21"/>
        <v>0</v>
      </c>
      <c r="H112" s="142"/>
      <c r="I112" s="143">
        <f t="shared" si="22"/>
        <v>0</v>
      </c>
      <c r="J112" s="142"/>
      <c r="K112" s="143">
        <f t="shared" si="23"/>
        <v>0</v>
      </c>
      <c r="L112" s="143">
        <v>21</v>
      </c>
      <c r="M112" s="143">
        <f t="shared" si="24"/>
        <v>0</v>
      </c>
      <c r="N112" s="143">
        <v>4.9000000000000009E-4</v>
      </c>
      <c r="O112" s="143">
        <f t="shared" si="25"/>
        <v>0.08</v>
      </c>
      <c r="P112" s="143">
        <v>2.7000000000000003E-2</v>
      </c>
      <c r="Q112" s="143">
        <f t="shared" si="26"/>
        <v>4.54</v>
      </c>
      <c r="R112" s="143"/>
      <c r="S112" s="332" t="s">
        <v>138</v>
      </c>
      <c r="T112" s="124">
        <v>0</v>
      </c>
      <c r="U112" s="124">
        <f t="shared" si="27"/>
        <v>0</v>
      </c>
      <c r="V112" s="124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 t="s">
        <v>130</v>
      </c>
      <c r="AG112" s="119"/>
      <c r="AH112" s="119"/>
      <c r="AI112" s="119"/>
      <c r="AJ112" s="119"/>
      <c r="AK112" s="119"/>
      <c r="AL112" s="119"/>
      <c r="AM112" s="119"/>
      <c r="AN112" s="119"/>
      <c r="AO112" s="119"/>
      <c r="AP112" s="119"/>
      <c r="AQ112" s="119"/>
      <c r="AR112" s="119"/>
      <c r="AS112" s="119"/>
      <c r="AT112" s="119"/>
      <c r="AU112" s="119"/>
      <c r="AV112" s="119"/>
      <c r="AW112" s="119"/>
      <c r="AX112" s="119"/>
      <c r="AY112" s="119"/>
      <c r="AZ112" s="119"/>
      <c r="BA112" s="119"/>
      <c r="BB112" s="119"/>
      <c r="BC112" s="119"/>
      <c r="BD112" s="119"/>
      <c r="BE112" s="119"/>
      <c r="BF112" s="119"/>
      <c r="BG112" s="119"/>
    </row>
    <row r="113" spans="1:59" outlineLevel="1" x14ac:dyDescent="0.25">
      <c r="A113" s="352">
        <v>95</v>
      </c>
      <c r="B113" s="140" t="s">
        <v>330</v>
      </c>
      <c r="C113" s="145" t="s">
        <v>331</v>
      </c>
      <c r="D113" s="141" t="s">
        <v>128</v>
      </c>
      <c r="E113" s="150">
        <v>631.70000000000005</v>
      </c>
      <c r="F113" s="237">
        <v>0</v>
      </c>
      <c r="G113" s="143">
        <f t="shared" si="21"/>
        <v>0</v>
      </c>
      <c r="H113" s="142"/>
      <c r="I113" s="143">
        <f t="shared" si="22"/>
        <v>0</v>
      </c>
      <c r="J113" s="142"/>
      <c r="K113" s="143">
        <f t="shared" si="23"/>
        <v>0</v>
      </c>
      <c r="L113" s="143">
        <v>21</v>
      </c>
      <c r="M113" s="143">
        <f t="shared" si="24"/>
        <v>0</v>
      </c>
      <c r="N113" s="143">
        <v>0</v>
      </c>
      <c r="O113" s="143">
        <f t="shared" si="25"/>
        <v>0</v>
      </c>
      <c r="P113" s="143">
        <v>4.6000000000000006E-2</v>
      </c>
      <c r="Q113" s="143">
        <f t="shared" si="26"/>
        <v>29.06</v>
      </c>
      <c r="R113" s="143"/>
      <c r="S113" s="332" t="s">
        <v>138</v>
      </c>
      <c r="T113" s="124">
        <v>0</v>
      </c>
      <c r="U113" s="124">
        <f t="shared" si="27"/>
        <v>0</v>
      </c>
      <c r="V113" s="124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 t="s">
        <v>130</v>
      </c>
      <c r="AG113" s="119"/>
      <c r="AH113" s="119"/>
      <c r="AI113" s="119"/>
      <c r="AJ113" s="119"/>
      <c r="AK113" s="119"/>
      <c r="AL113" s="119"/>
      <c r="AM113" s="119"/>
      <c r="AN113" s="119"/>
      <c r="AO113" s="119"/>
      <c r="AP113" s="119"/>
      <c r="AQ113" s="119"/>
      <c r="AR113" s="119"/>
      <c r="AS113" s="119"/>
      <c r="AT113" s="119"/>
      <c r="AU113" s="119"/>
      <c r="AV113" s="119"/>
      <c r="AW113" s="119"/>
      <c r="AX113" s="119"/>
      <c r="AY113" s="119"/>
      <c r="AZ113" s="119"/>
      <c r="BA113" s="119"/>
      <c r="BB113" s="119"/>
      <c r="BC113" s="119"/>
      <c r="BD113" s="119"/>
      <c r="BE113" s="119"/>
      <c r="BF113" s="119"/>
      <c r="BG113" s="119"/>
    </row>
    <row r="114" spans="1:59" outlineLevel="1" x14ac:dyDescent="0.25">
      <c r="A114" s="352">
        <v>96</v>
      </c>
      <c r="B114" s="140" t="s">
        <v>332</v>
      </c>
      <c r="C114" s="145" t="s">
        <v>333</v>
      </c>
      <c r="D114" s="141" t="s">
        <v>128</v>
      </c>
      <c r="E114" s="150">
        <v>420.5</v>
      </c>
      <c r="F114" s="237">
        <v>0</v>
      </c>
      <c r="G114" s="143">
        <f t="shared" si="21"/>
        <v>0</v>
      </c>
      <c r="H114" s="142"/>
      <c r="I114" s="143">
        <f t="shared" si="22"/>
        <v>0</v>
      </c>
      <c r="J114" s="142"/>
      <c r="K114" s="143">
        <f t="shared" si="23"/>
        <v>0</v>
      </c>
      <c r="L114" s="143">
        <v>21</v>
      </c>
      <c r="M114" s="143">
        <f t="shared" si="24"/>
        <v>0</v>
      </c>
      <c r="N114" s="143">
        <v>0</v>
      </c>
      <c r="O114" s="143">
        <f t="shared" si="25"/>
        <v>0</v>
      </c>
      <c r="P114" s="143">
        <v>6.8000000000000005E-2</v>
      </c>
      <c r="Q114" s="143">
        <f t="shared" si="26"/>
        <v>28.59</v>
      </c>
      <c r="R114" s="143"/>
      <c r="S114" s="332" t="s">
        <v>138</v>
      </c>
      <c r="T114" s="124">
        <v>0</v>
      </c>
      <c r="U114" s="124">
        <f t="shared" si="27"/>
        <v>0</v>
      </c>
      <c r="V114" s="124"/>
      <c r="W114" s="119"/>
      <c r="X114" s="119"/>
      <c r="Y114" s="119"/>
      <c r="Z114" s="119"/>
      <c r="AA114" s="119"/>
      <c r="AB114" s="119"/>
      <c r="AC114" s="119"/>
      <c r="AD114" s="119"/>
      <c r="AE114" s="119"/>
      <c r="AF114" s="119" t="s">
        <v>130</v>
      </c>
      <c r="AG114" s="119"/>
      <c r="AH114" s="119"/>
      <c r="AI114" s="119"/>
      <c r="AJ114" s="119"/>
      <c r="AK114" s="119"/>
      <c r="AL114" s="119"/>
      <c r="AM114" s="119"/>
      <c r="AN114" s="119"/>
      <c r="AO114" s="119"/>
      <c r="AP114" s="119"/>
      <c r="AQ114" s="119"/>
      <c r="AR114" s="119"/>
      <c r="AS114" s="119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</row>
    <row r="115" spans="1:59" x14ac:dyDescent="0.25">
      <c r="A115" s="351" t="s">
        <v>124</v>
      </c>
      <c r="B115" s="128" t="s">
        <v>76</v>
      </c>
      <c r="C115" s="144" t="s">
        <v>77</v>
      </c>
      <c r="D115" s="129"/>
      <c r="E115" s="130"/>
      <c r="F115" s="238"/>
      <c r="G115" s="131">
        <f>SUMIF(AF116:AF116,"&lt;&gt;NOR",G116:G116)</f>
        <v>0</v>
      </c>
      <c r="H115" s="131"/>
      <c r="I115" s="131">
        <f>SUM(I116:I116)</f>
        <v>0</v>
      </c>
      <c r="J115" s="131"/>
      <c r="K115" s="131">
        <f>SUM(K116:K116)</f>
        <v>0</v>
      </c>
      <c r="L115" s="131"/>
      <c r="M115" s="131">
        <f>SUM(M116:M116)</f>
        <v>0</v>
      </c>
      <c r="N115" s="131"/>
      <c r="O115" s="131">
        <f>SUM(O116:O116)</f>
        <v>0</v>
      </c>
      <c r="P115" s="131"/>
      <c r="Q115" s="131">
        <f>SUM(Q116:Q116)</f>
        <v>0</v>
      </c>
      <c r="R115" s="131"/>
      <c r="S115" s="331"/>
      <c r="T115" s="126"/>
      <c r="U115" s="126">
        <f>SUM(U116:U116)</f>
        <v>50.13</v>
      </c>
      <c r="V115" s="126"/>
      <c r="AF115" t="s">
        <v>125</v>
      </c>
    </row>
    <row r="116" spans="1:59" outlineLevel="1" x14ac:dyDescent="0.25">
      <c r="A116" s="352">
        <v>97</v>
      </c>
      <c r="B116" s="140" t="s">
        <v>334</v>
      </c>
      <c r="C116" s="145" t="s">
        <v>335</v>
      </c>
      <c r="D116" s="141" t="s">
        <v>176</v>
      </c>
      <c r="E116" s="150">
        <v>158.13606999999999</v>
      </c>
      <c r="F116" s="237">
        <v>0</v>
      </c>
      <c r="G116" s="143">
        <f>ROUND(E116*F116,2)</f>
        <v>0</v>
      </c>
      <c r="H116" s="142"/>
      <c r="I116" s="143">
        <f>ROUND(E116*H116,2)</f>
        <v>0</v>
      </c>
      <c r="J116" s="142"/>
      <c r="K116" s="143">
        <f>ROUND(E116*J116,2)</f>
        <v>0</v>
      </c>
      <c r="L116" s="143">
        <v>21</v>
      </c>
      <c r="M116" s="143">
        <f>G116*(1+L116/100)</f>
        <v>0</v>
      </c>
      <c r="N116" s="143">
        <v>0</v>
      </c>
      <c r="O116" s="143">
        <f>ROUND(E116*N116,2)</f>
        <v>0</v>
      </c>
      <c r="P116" s="143">
        <v>0</v>
      </c>
      <c r="Q116" s="143">
        <f>ROUND(E116*P116,2)</f>
        <v>0</v>
      </c>
      <c r="R116" s="143"/>
      <c r="S116" s="332" t="s">
        <v>138</v>
      </c>
      <c r="T116" s="124">
        <v>0.317</v>
      </c>
      <c r="U116" s="124">
        <f>ROUND(E116*T116,2)</f>
        <v>50.13</v>
      </c>
      <c r="V116" s="124"/>
      <c r="W116" s="119"/>
      <c r="X116" s="119"/>
      <c r="Y116" s="119"/>
      <c r="Z116" s="119"/>
      <c r="AA116" s="119"/>
      <c r="AB116" s="119"/>
      <c r="AC116" s="119"/>
      <c r="AD116" s="119"/>
      <c r="AE116" s="119"/>
      <c r="AF116" s="119" t="s">
        <v>336</v>
      </c>
      <c r="AG116" s="119"/>
      <c r="AH116" s="119"/>
      <c r="AI116" s="119"/>
      <c r="AJ116" s="119"/>
      <c r="AK116" s="119"/>
      <c r="AL116" s="119"/>
      <c r="AM116" s="119"/>
      <c r="AN116" s="119"/>
      <c r="AO116" s="119"/>
      <c r="AP116" s="119"/>
      <c r="AQ116" s="119"/>
      <c r="AR116" s="119"/>
      <c r="AS116" s="119"/>
      <c r="AT116" s="119"/>
      <c r="AU116" s="119"/>
      <c r="AV116" s="119"/>
      <c r="AW116" s="119"/>
      <c r="AX116" s="119"/>
      <c r="AY116" s="119"/>
      <c r="AZ116" s="119"/>
      <c r="BA116" s="119"/>
      <c r="BB116" s="119"/>
      <c r="BC116" s="119"/>
      <c r="BD116" s="119"/>
      <c r="BE116" s="119"/>
      <c r="BF116" s="119"/>
      <c r="BG116" s="119"/>
    </row>
    <row r="117" spans="1:59" x14ac:dyDescent="0.25">
      <c r="A117" s="351" t="s">
        <v>124</v>
      </c>
      <c r="B117" s="128" t="s">
        <v>78</v>
      </c>
      <c r="C117" s="144" t="s">
        <v>79</v>
      </c>
      <c r="D117" s="129"/>
      <c r="E117" s="130"/>
      <c r="F117" s="238"/>
      <c r="G117" s="131">
        <f>SUMIF(AF118:AF120,"&lt;&gt;NOR",G118:G120)</f>
        <v>0</v>
      </c>
      <c r="H117" s="131"/>
      <c r="I117" s="131">
        <f>SUM(I118:I120)</f>
        <v>0</v>
      </c>
      <c r="J117" s="131"/>
      <c r="K117" s="131">
        <f>SUM(K118:K120)</f>
        <v>0</v>
      </c>
      <c r="L117" s="131"/>
      <c r="M117" s="131">
        <f>SUM(M118:M120)</f>
        <v>0</v>
      </c>
      <c r="N117" s="131"/>
      <c r="O117" s="131">
        <f>SUM(O118:O120)</f>
        <v>0.31</v>
      </c>
      <c r="P117" s="131"/>
      <c r="Q117" s="131">
        <f>SUM(Q118:Q120)</f>
        <v>0</v>
      </c>
      <c r="R117" s="131"/>
      <c r="S117" s="331"/>
      <c r="T117" s="126"/>
      <c r="U117" s="126">
        <f>SUM(U118:U120)</f>
        <v>38.200000000000003</v>
      </c>
      <c r="V117" s="126"/>
      <c r="AF117" t="s">
        <v>125</v>
      </c>
    </row>
    <row r="118" spans="1:59" ht="20.399999999999999" outlineLevel="1" x14ac:dyDescent="0.25">
      <c r="A118" s="352">
        <v>98</v>
      </c>
      <c r="B118" s="140" t="s">
        <v>337</v>
      </c>
      <c r="C118" s="145" t="s">
        <v>338</v>
      </c>
      <c r="D118" s="141" t="s">
        <v>128</v>
      </c>
      <c r="E118" s="150">
        <v>77.5</v>
      </c>
      <c r="F118" s="237">
        <v>0</v>
      </c>
      <c r="G118" s="143">
        <f>ROUND(E118*F118,2)</f>
        <v>0</v>
      </c>
      <c r="H118" s="142"/>
      <c r="I118" s="143">
        <f>ROUND(E118*H118,2)</f>
        <v>0</v>
      </c>
      <c r="J118" s="142"/>
      <c r="K118" s="143">
        <f>ROUND(E118*J118,2)</f>
        <v>0</v>
      </c>
      <c r="L118" s="143">
        <v>21</v>
      </c>
      <c r="M118" s="143">
        <f>G118*(1+L118/100)</f>
        <v>0</v>
      </c>
      <c r="N118" s="143">
        <v>3.6800000000000001E-3</v>
      </c>
      <c r="O118" s="143">
        <f>ROUND(E118*N118,2)</f>
        <v>0.28999999999999998</v>
      </c>
      <c r="P118" s="143">
        <v>0</v>
      </c>
      <c r="Q118" s="143">
        <f>ROUND(E118*P118,2)</f>
        <v>0</v>
      </c>
      <c r="R118" s="143"/>
      <c r="S118" s="332" t="s">
        <v>138</v>
      </c>
      <c r="T118" s="124">
        <v>0.38500000000000001</v>
      </c>
      <c r="U118" s="124">
        <f>ROUND(E118*T118,2)</f>
        <v>29.84</v>
      </c>
      <c r="V118" s="124"/>
      <c r="W118" s="119"/>
      <c r="X118" s="119"/>
      <c r="Y118" s="119"/>
      <c r="Z118" s="119"/>
      <c r="AA118" s="119"/>
      <c r="AB118" s="119"/>
      <c r="AC118" s="119"/>
      <c r="AD118" s="119"/>
      <c r="AE118" s="119"/>
      <c r="AF118" s="119" t="s">
        <v>143</v>
      </c>
      <c r="AG118" s="119"/>
      <c r="AH118" s="119"/>
      <c r="AI118" s="119"/>
      <c r="AJ118" s="119"/>
      <c r="AK118" s="119"/>
      <c r="AL118" s="119"/>
      <c r="AM118" s="119"/>
      <c r="AN118" s="119"/>
      <c r="AO118" s="119"/>
      <c r="AP118" s="119"/>
      <c r="AQ118" s="119"/>
      <c r="AR118" s="119"/>
      <c r="AS118" s="119"/>
      <c r="AT118" s="119"/>
      <c r="AU118" s="119"/>
      <c r="AV118" s="119"/>
      <c r="AW118" s="119"/>
      <c r="AX118" s="119"/>
      <c r="AY118" s="119"/>
      <c r="AZ118" s="119"/>
      <c r="BA118" s="119"/>
      <c r="BB118" s="119"/>
      <c r="BC118" s="119"/>
      <c r="BD118" s="119"/>
      <c r="BE118" s="119"/>
      <c r="BF118" s="119"/>
      <c r="BG118" s="119"/>
    </row>
    <row r="119" spans="1:59" ht="20.399999999999999" outlineLevel="1" x14ac:dyDescent="0.25">
      <c r="A119" s="352">
        <v>99</v>
      </c>
      <c r="B119" s="135" t="s">
        <v>339</v>
      </c>
      <c r="C119" s="146" t="s">
        <v>340</v>
      </c>
      <c r="D119" s="136" t="s">
        <v>195</v>
      </c>
      <c r="E119" s="150">
        <v>76</v>
      </c>
      <c r="F119" s="237">
        <v>0</v>
      </c>
      <c r="G119" s="138">
        <f>ROUND(E119*F119,2)</f>
        <v>0</v>
      </c>
      <c r="H119" s="137"/>
      <c r="I119" s="138">
        <f>ROUND(E119*H119,2)</f>
        <v>0</v>
      </c>
      <c r="J119" s="137"/>
      <c r="K119" s="138">
        <f>ROUND(E119*J119,2)</f>
        <v>0</v>
      </c>
      <c r="L119" s="138">
        <v>21</v>
      </c>
      <c r="M119" s="138">
        <f>G119*(1+L119/100)</f>
        <v>0</v>
      </c>
      <c r="N119" s="138">
        <v>3.2000000000000003E-4</v>
      </c>
      <c r="O119" s="138">
        <f>ROUND(E119*N119,2)</f>
        <v>0.02</v>
      </c>
      <c r="P119" s="138">
        <v>0</v>
      </c>
      <c r="Q119" s="138">
        <f>ROUND(E119*P119,2)</f>
        <v>0</v>
      </c>
      <c r="R119" s="138"/>
      <c r="S119" s="333" t="s">
        <v>138</v>
      </c>
      <c r="T119" s="124">
        <v>0.11</v>
      </c>
      <c r="U119" s="124">
        <f>ROUND(E119*T119,2)</f>
        <v>8.36</v>
      </c>
      <c r="V119" s="124"/>
      <c r="W119" s="119"/>
      <c r="X119" s="119"/>
      <c r="Y119" s="119"/>
      <c r="Z119" s="119"/>
      <c r="AA119" s="119"/>
      <c r="AB119" s="119"/>
      <c r="AC119" s="119"/>
      <c r="AD119" s="119"/>
      <c r="AE119" s="119"/>
      <c r="AF119" s="119" t="s">
        <v>143</v>
      </c>
      <c r="AG119" s="119"/>
      <c r="AH119" s="119"/>
      <c r="AI119" s="119"/>
      <c r="AJ119" s="119"/>
      <c r="AK119" s="119"/>
      <c r="AL119" s="119"/>
      <c r="AM119" s="119"/>
      <c r="AN119" s="119"/>
      <c r="AO119" s="119"/>
      <c r="AP119" s="119"/>
      <c r="AQ119" s="119"/>
      <c r="AR119" s="119"/>
      <c r="AS119" s="119"/>
      <c r="AT119" s="119"/>
      <c r="AU119" s="119"/>
      <c r="AV119" s="119"/>
      <c r="AW119" s="119"/>
      <c r="AX119" s="119"/>
      <c r="AY119" s="119"/>
      <c r="AZ119" s="119"/>
      <c r="BA119" s="119"/>
      <c r="BB119" s="119"/>
      <c r="BC119" s="119"/>
      <c r="BD119" s="119"/>
      <c r="BE119" s="119"/>
      <c r="BF119" s="119"/>
      <c r="BG119" s="119"/>
    </row>
    <row r="120" spans="1:59" outlineLevel="1" x14ac:dyDescent="0.25">
      <c r="A120" s="352">
        <v>100</v>
      </c>
      <c r="B120" s="122" t="s">
        <v>341</v>
      </c>
      <c r="C120" s="147" t="s">
        <v>342</v>
      </c>
      <c r="D120" s="123" t="s">
        <v>0</v>
      </c>
      <c r="E120" s="150">
        <v>492.01499999999999</v>
      </c>
      <c r="F120" s="237">
        <v>0</v>
      </c>
      <c r="G120" s="124">
        <f>ROUND(E120*F120,2)</f>
        <v>0</v>
      </c>
      <c r="H120" s="125"/>
      <c r="I120" s="124">
        <f>ROUND(E120*H120,2)</f>
        <v>0</v>
      </c>
      <c r="J120" s="125"/>
      <c r="K120" s="124">
        <f>ROUND(E120*J120,2)</f>
        <v>0</v>
      </c>
      <c r="L120" s="124">
        <v>21</v>
      </c>
      <c r="M120" s="124">
        <f>G120*(1+L120/100)</f>
        <v>0</v>
      </c>
      <c r="N120" s="124">
        <v>0</v>
      </c>
      <c r="O120" s="124">
        <f>ROUND(E120*N120,2)</f>
        <v>0</v>
      </c>
      <c r="P120" s="124">
        <v>0</v>
      </c>
      <c r="Q120" s="124">
        <f>ROUND(E120*P120,2)</f>
        <v>0</v>
      </c>
      <c r="R120" s="124"/>
      <c r="S120" s="334" t="s">
        <v>138</v>
      </c>
      <c r="T120" s="124">
        <v>0</v>
      </c>
      <c r="U120" s="124">
        <f>ROUND(E120*T120,2)</f>
        <v>0</v>
      </c>
      <c r="V120" s="124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 t="s">
        <v>343</v>
      </c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</row>
    <row r="121" spans="1:59" x14ac:dyDescent="0.25">
      <c r="A121" s="351" t="s">
        <v>124</v>
      </c>
      <c r="B121" s="128" t="s">
        <v>80</v>
      </c>
      <c r="C121" s="144" t="s">
        <v>81</v>
      </c>
      <c r="D121" s="129"/>
      <c r="E121" s="130"/>
      <c r="F121" s="238"/>
      <c r="G121" s="131">
        <f>SUMIF(AF122:AF122,"&lt;&gt;NOR",G122:G122)</f>
        <v>0</v>
      </c>
      <c r="H121" s="131"/>
      <c r="I121" s="131">
        <f>SUM(I122:I122)</f>
        <v>0</v>
      </c>
      <c r="J121" s="131"/>
      <c r="K121" s="131">
        <f>SUM(K122:K122)</f>
        <v>0</v>
      </c>
      <c r="L121" s="131"/>
      <c r="M121" s="131">
        <f>SUM(M122:M122)</f>
        <v>0</v>
      </c>
      <c r="N121" s="131"/>
      <c r="O121" s="131">
        <f>SUM(O122:O122)</f>
        <v>0</v>
      </c>
      <c r="P121" s="131"/>
      <c r="Q121" s="131">
        <f>SUM(Q122:Q122)</f>
        <v>0</v>
      </c>
      <c r="R121" s="131"/>
      <c r="S121" s="331"/>
      <c r="T121" s="126"/>
      <c r="U121" s="126">
        <f>SUM(U122:U122)</f>
        <v>2.3199999999999998</v>
      </c>
      <c r="V121" s="126"/>
      <c r="AF121" t="s">
        <v>125</v>
      </c>
    </row>
    <row r="122" spans="1:59" ht="20.399999999999999" outlineLevel="1" x14ac:dyDescent="0.25">
      <c r="A122" s="352">
        <v>101</v>
      </c>
      <c r="B122" s="140" t="s">
        <v>344</v>
      </c>
      <c r="C122" s="145" t="s">
        <v>345</v>
      </c>
      <c r="D122" s="141" t="s">
        <v>133</v>
      </c>
      <c r="E122" s="150">
        <v>9</v>
      </c>
      <c r="F122" s="237">
        <v>0</v>
      </c>
      <c r="G122" s="143">
        <f>ROUND(E122*F122,2)</f>
        <v>0</v>
      </c>
      <c r="H122" s="142"/>
      <c r="I122" s="143">
        <f>ROUND(E122*H122,2)</f>
        <v>0</v>
      </c>
      <c r="J122" s="142"/>
      <c r="K122" s="143">
        <f>ROUND(E122*J122,2)</f>
        <v>0</v>
      </c>
      <c r="L122" s="143">
        <v>21</v>
      </c>
      <c r="M122" s="143">
        <f>G122*(1+L122/100)</f>
        <v>0</v>
      </c>
      <c r="N122" s="143">
        <v>2.5000000000000001E-4</v>
      </c>
      <c r="O122" s="143">
        <f>ROUND(E122*N122,2)</f>
        <v>0</v>
      </c>
      <c r="P122" s="143">
        <v>0</v>
      </c>
      <c r="Q122" s="143">
        <f>ROUND(E122*P122,2)</f>
        <v>0</v>
      </c>
      <c r="R122" s="143"/>
      <c r="S122" s="332" t="s">
        <v>138</v>
      </c>
      <c r="T122" s="124">
        <v>0.25800000000000001</v>
      </c>
      <c r="U122" s="124">
        <f>ROUND(E122*T122,2)</f>
        <v>2.3199999999999998</v>
      </c>
      <c r="V122" s="124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 t="s">
        <v>143</v>
      </c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</row>
    <row r="123" spans="1:59" x14ac:dyDescent="0.25">
      <c r="A123" s="351" t="s">
        <v>124</v>
      </c>
      <c r="B123" s="128" t="s">
        <v>82</v>
      </c>
      <c r="C123" s="144" t="s">
        <v>83</v>
      </c>
      <c r="D123" s="129"/>
      <c r="E123" s="130"/>
      <c r="F123" s="238"/>
      <c r="G123" s="131">
        <f>SUMIF(AF124:AF131,"&lt;&gt;NOR",G124:G131)</f>
        <v>0</v>
      </c>
      <c r="H123" s="131"/>
      <c r="I123" s="131">
        <f>SUM(I124:I131)</f>
        <v>0</v>
      </c>
      <c r="J123" s="131"/>
      <c r="K123" s="131">
        <f>SUM(K124:K131)</f>
        <v>0</v>
      </c>
      <c r="L123" s="131"/>
      <c r="M123" s="131">
        <f>SUM(M124:M131)</f>
        <v>0</v>
      </c>
      <c r="N123" s="131"/>
      <c r="O123" s="131">
        <f>SUM(O124:O131)</f>
        <v>0</v>
      </c>
      <c r="P123" s="131"/>
      <c r="Q123" s="131">
        <f>SUM(Q124:Q131)</f>
        <v>0</v>
      </c>
      <c r="R123" s="131"/>
      <c r="S123" s="331"/>
      <c r="T123" s="126"/>
      <c r="U123" s="126">
        <f>SUM(U124:U131)</f>
        <v>55.1</v>
      </c>
      <c r="V123" s="126"/>
      <c r="AF123" t="s">
        <v>125</v>
      </c>
    </row>
    <row r="124" spans="1:59" outlineLevel="1" x14ac:dyDescent="0.25">
      <c r="A124" s="352">
        <v>102</v>
      </c>
      <c r="B124" s="140" t="s">
        <v>346</v>
      </c>
      <c r="C124" s="145" t="s">
        <v>347</v>
      </c>
      <c r="D124" s="141" t="s">
        <v>252</v>
      </c>
      <c r="E124" s="150">
        <v>38</v>
      </c>
      <c r="F124" s="237">
        <v>0</v>
      </c>
      <c r="G124" s="143">
        <f t="shared" ref="G124:G131" si="28">ROUND(E124*F124,2)</f>
        <v>0</v>
      </c>
      <c r="H124" s="142"/>
      <c r="I124" s="143">
        <f t="shared" ref="I124:I131" si="29">ROUND(E124*H124,2)</f>
        <v>0</v>
      </c>
      <c r="J124" s="142"/>
      <c r="K124" s="143">
        <f t="shared" ref="K124:K131" si="30">ROUND(E124*J124,2)</f>
        <v>0</v>
      </c>
      <c r="L124" s="143">
        <v>21</v>
      </c>
      <c r="M124" s="143">
        <f t="shared" ref="M124:M131" si="31">G124*(1+L124/100)</f>
        <v>0</v>
      </c>
      <c r="N124" s="143">
        <v>0</v>
      </c>
      <c r="O124" s="143">
        <f t="shared" ref="O124:O131" si="32">ROUND(E124*N124,2)</f>
        <v>0</v>
      </c>
      <c r="P124" s="143">
        <v>0</v>
      </c>
      <c r="Q124" s="143">
        <f t="shared" ref="Q124:Q131" si="33">ROUND(E124*P124,2)</f>
        <v>0</v>
      </c>
      <c r="R124" s="143"/>
      <c r="S124" s="332" t="s">
        <v>138</v>
      </c>
      <c r="T124" s="124">
        <v>1.4500000000000002</v>
      </c>
      <c r="U124" s="124">
        <f t="shared" ref="U124:U131" si="34">ROUND(E124*T124,2)</f>
        <v>55.1</v>
      </c>
      <c r="V124" s="124"/>
      <c r="W124" s="119"/>
      <c r="X124" s="119"/>
      <c r="Y124" s="119"/>
      <c r="Z124" s="119"/>
      <c r="AA124" s="119"/>
      <c r="AB124" s="119"/>
      <c r="AC124" s="119"/>
      <c r="AD124" s="119"/>
      <c r="AE124" s="119"/>
      <c r="AF124" s="119" t="s">
        <v>309</v>
      </c>
      <c r="AG124" s="119"/>
      <c r="AH124" s="119"/>
      <c r="AI124" s="119"/>
      <c r="AJ124" s="119"/>
      <c r="AK124" s="119"/>
      <c r="AL124" s="119"/>
      <c r="AM124" s="119"/>
      <c r="AN124" s="119"/>
      <c r="AO124" s="119"/>
      <c r="AP124" s="119"/>
      <c r="AQ124" s="119"/>
      <c r="AR124" s="119"/>
      <c r="AS124" s="119"/>
      <c r="AT124" s="119"/>
      <c r="AU124" s="119"/>
      <c r="AV124" s="119"/>
      <c r="AW124" s="119"/>
      <c r="AX124" s="119"/>
      <c r="AY124" s="119"/>
      <c r="AZ124" s="119"/>
      <c r="BA124" s="119"/>
      <c r="BB124" s="119"/>
      <c r="BC124" s="119"/>
      <c r="BD124" s="119"/>
      <c r="BE124" s="119"/>
      <c r="BF124" s="119"/>
      <c r="BG124" s="119"/>
    </row>
    <row r="125" spans="1:59" outlineLevel="1" x14ac:dyDescent="0.25">
      <c r="A125" s="352">
        <v>103</v>
      </c>
      <c r="B125" s="140" t="s">
        <v>348</v>
      </c>
      <c r="C125" s="145" t="s">
        <v>349</v>
      </c>
      <c r="D125" s="141" t="s">
        <v>252</v>
      </c>
      <c r="E125" s="150">
        <v>38</v>
      </c>
      <c r="F125" s="237">
        <v>0</v>
      </c>
      <c r="G125" s="143">
        <f t="shared" si="28"/>
        <v>0</v>
      </c>
      <c r="H125" s="142"/>
      <c r="I125" s="143">
        <f t="shared" si="29"/>
        <v>0</v>
      </c>
      <c r="J125" s="142"/>
      <c r="K125" s="143">
        <f t="shared" si="30"/>
        <v>0</v>
      </c>
      <c r="L125" s="143">
        <v>21</v>
      </c>
      <c r="M125" s="143">
        <f t="shared" si="31"/>
        <v>0</v>
      </c>
      <c r="N125" s="143">
        <v>0</v>
      </c>
      <c r="O125" s="143">
        <f t="shared" si="32"/>
        <v>0</v>
      </c>
      <c r="P125" s="143">
        <v>0</v>
      </c>
      <c r="Q125" s="143">
        <f t="shared" si="33"/>
        <v>0</v>
      </c>
      <c r="R125" s="143"/>
      <c r="S125" s="332" t="s">
        <v>138</v>
      </c>
      <c r="T125" s="124">
        <v>0</v>
      </c>
      <c r="U125" s="124">
        <f t="shared" si="34"/>
        <v>0</v>
      </c>
      <c r="V125" s="124"/>
      <c r="W125" s="119"/>
      <c r="X125" s="119"/>
      <c r="Y125" s="119"/>
      <c r="Z125" s="119"/>
      <c r="AA125" s="119"/>
      <c r="AB125" s="119"/>
      <c r="AC125" s="119"/>
      <c r="AD125" s="119"/>
      <c r="AE125" s="119"/>
      <c r="AF125" s="119" t="s">
        <v>309</v>
      </c>
      <c r="AG125" s="119"/>
      <c r="AH125" s="119"/>
      <c r="AI125" s="119"/>
      <c r="AJ125" s="119"/>
      <c r="AK125" s="119"/>
      <c r="AL125" s="119"/>
      <c r="AM125" s="119"/>
      <c r="AN125" s="119"/>
      <c r="AO125" s="119"/>
      <c r="AP125" s="119"/>
      <c r="AQ125" s="119"/>
      <c r="AR125" s="119"/>
      <c r="AS125" s="119"/>
      <c r="AT125" s="119"/>
      <c r="AU125" s="119"/>
      <c r="AV125" s="119"/>
      <c r="AW125" s="119"/>
      <c r="AX125" s="119"/>
      <c r="AY125" s="119"/>
      <c r="AZ125" s="119"/>
      <c r="BA125" s="119"/>
      <c r="BB125" s="119"/>
      <c r="BC125" s="119"/>
      <c r="BD125" s="119"/>
      <c r="BE125" s="119"/>
      <c r="BF125" s="119"/>
      <c r="BG125" s="119"/>
    </row>
    <row r="126" spans="1:59" outlineLevel="1" x14ac:dyDescent="0.25">
      <c r="A126" s="352">
        <v>104</v>
      </c>
      <c r="B126" s="140" t="s">
        <v>350</v>
      </c>
      <c r="C126" s="145" t="s">
        <v>351</v>
      </c>
      <c r="D126" s="141" t="s">
        <v>252</v>
      </c>
      <c r="E126" s="150">
        <v>38</v>
      </c>
      <c r="F126" s="237">
        <v>0</v>
      </c>
      <c r="G126" s="143">
        <f t="shared" si="28"/>
        <v>0</v>
      </c>
      <c r="H126" s="142"/>
      <c r="I126" s="143">
        <f t="shared" si="29"/>
        <v>0</v>
      </c>
      <c r="J126" s="142"/>
      <c r="K126" s="143">
        <f t="shared" si="30"/>
        <v>0</v>
      </c>
      <c r="L126" s="143">
        <v>21</v>
      </c>
      <c r="M126" s="143">
        <f t="shared" si="31"/>
        <v>0</v>
      </c>
      <c r="N126" s="143">
        <v>0</v>
      </c>
      <c r="O126" s="143">
        <f t="shared" si="32"/>
        <v>0</v>
      </c>
      <c r="P126" s="143">
        <v>0</v>
      </c>
      <c r="Q126" s="143">
        <f t="shared" si="33"/>
        <v>0</v>
      </c>
      <c r="R126" s="143"/>
      <c r="S126" s="332" t="s">
        <v>138</v>
      </c>
      <c r="T126" s="124">
        <v>0</v>
      </c>
      <c r="U126" s="124">
        <f t="shared" si="34"/>
        <v>0</v>
      </c>
      <c r="V126" s="124"/>
      <c r="W126" s="119"/>
      <c r="X126" s="119"/>
      <c r="Y126" s="119"/>
      <c r="Z126" s="119"/>
      <c r="AA126" s="119"/>
      <c r="AB126" s="119"/>
      <c r="AC126" s="119"/>
      <c r="AD126" s="119"/>
      <c r="AE126" s="119"/>
      <c r="AF126" s="119" t="s">
        <v>309</v>
      </c>
      <c r="AG126" s="119"/>
      <c r="AH126" s="119"/>
      <c r="AI126" s="119"/>
      <c r="AJ126" s="119"/>
      <c r="AK126" s="119"/>
      <c r="AL126" s="119"/>
      <c r="AM126" s="119"/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9"/>
      <c r="AZ126" s="119"/>
      <c r="BA126" s="119"/>
      <c r="BB126" s="119"/>
      <c r="BC126" s="119"/>
      <c r="BD126" s="119"/>
      <c r="BE126" s="119"/>
      <c r="BF126" s="119"/>
      <c r="BG126" s="119"/>
    </row>
    <row r="127" spans="1:59" outlineLevel="1" x14ac:dyDescent="0.25">
      <c r="A127" s="352">
        <v>105</v>
      </c>
      <c r="B127" s="140" t="s">
        <v>352</v>
      </c>
      <c r="C127" s="145" t="s">
        <v>353</v>
      </c>
      <c r="D127" s="141" t="s">
        <v>133</v>
      </c>
      <c r="E127" s="150">
        <v>38</v>
      </c>
      <c r="F127" s="237">
        <v>0</v>
      </c>
      <c r="G127" s="143">
        <f t="shared" si="28"/>
        <v>0</v>
      </c>
      <c r="H127" s="142"/>
      <c r="I127" s="143">
        <f t="shared" si="29"/>
        <v>0</v>
      </c>
      <c r="J127" s="142"/>
      <c r="K127" s="143">
        <f t="shared" si="30"/>
        <v>0</v>
      </c>
      <c r="L127" s="143">
        <v>21</v>
      </c>
      <c r="M127" s="143">
        <f t="shared" si="31"/>
        <v>0</v>
      </c>
      <c r="N127" s="143">
        <v>0</v>
      </c>
      <c r="O127" s="143">
        <f t="shared" si="32"/>
        <v>0</v>
      </c>
      <c r="P127" s="143">
        <v>0</v>
      </c>
      <c r="Q127" s="143">
        <f t="shared" si="33"/>
        <v>0</v>
      </c>
      <c r="R127" s="143"/>
      <c r="S127" s="332" t="s">
        <v>129</v>
      </c>
      <c r="T127" s="124">
        <v>0</v>
      </c>
      <c r="U127" s="124">
        <f t="shared" si="34"/>
        <v>0</v>
      </c>
      <c r="V127" s="124"/>
      <c r="W127" s="119"/>
      <c r="X127" s="119"/>
      <c r="Y127" s="119"/>
      <c r="Z127" s="119"/>
      <c r="AA127" s="119"/>
      <c r="AB127" s="119"/>
      <c r="AC127" s="119"/>
      <c r="AD127" s="119"/>
      <c r="AE127" s="119"/>
      <c r="AF127" s="119" t="s">
        <v>227</v>
      </c>
      <c r="AG127" s="119"/>
      <c r="AH127" s="119"/>
      <c r="AI127" s="119"/>
      <c r="AJ127" s="119"/>
      <c r="AK127" s="119"/>
      <c r="AL127" s="119"/>
      <c r="AM127" s="119"/>
      <c r="AN127" s="119"/>
      <c r="AO127" s="119"/>
      <c r="AP127" s="119"/>
      <c r="AQ127" s="119"/>
      <c r="AR127" s="119"/>
      <c r="AS127" s="119"/>
      <c r="AT127" s="119"/>
      <c r="AU127" s="119"/>
      <c r="AV127" s="119"/>
      <c r="AW127" s="119"/>
      <c r="AX127" s="119"/>
      <c r="AY127" s="119"/>
      <c r="AZ127" s="119"/>
      <c r="BA127" s="119"/>
      <c r="BB127" s="119"/>
      <c r="BC127" s="119"/>
      <c r="BD127" s="119"/>
      <c r="BE127" s="119"/>
      <c r="BF127" s="119"/>
      <c r="BG127" s="119"/>
    </row>
    <row r="128" spans="1:59" outlineLevel="1" x14ac:dyDescent="0.25">
      <c r="A128" s="352">
        <v>106</v>
      </c>
      <c r="B128" s="140" t="s">
        <v>354</v>
      </c>
      <c r="C128" s="145" t="s">
        <v>355</v>
      </c>
      <c r="D128" s="141" t="s">
        <v>133</v>
      </c>
      <c r="E128" s="150">
        <v>22</v>
      </c>
      <c r="F128" s="237">
        <v>0</v>
      </c>
      <c r="G128" s="143">
        <f t="shared" si="28"/>
        <v>0</v>
      </c>
      <c r="H128" s="142"/>
      <c r="I128" s="143">
        <f t="shared" si="29"/>
        <v>0</v>
      </c>
      <c r="J128" s="142"/>
      <c r="K128" s="143">
        <f t="shared" si="30"/>
        <v>0</v>
      </c>
      <c r="L128" s="143">
        <v>21</v>
      </c>
      <c r="M128" s="143">
        <f t="shared" si="31"/>
        <v>0</v>
      </c>
      <c r="N128" s="143">
        <v>0</v>
      </c>
      <c r="O128" s="143">
        <f t="shared" si="32"/>
        <v>0</v>
      </c>
      <c r="P128" s="143">
        <v>0</v>
      </c>
      <c r="Q128" s="143">
        <f t="shared" si="33"/>
        <v>0</v>
      </c>
      <c r="R128" s="143"/>
      <c r="S128" s="332" t="s">
        <v>129</v>
      </c>
      <c r="T128" s="124">
        <v>0</v>
      </c>
      <c r="U128" s="124">
        <f t="shared" si="34"/>
        <v>0</v>
      </c>
      <c r="V128" s="124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 t="s">
        <v>227</v>
      </c>
      <c r="AG128" s="119"/>
      <c r="AH128" s="119"/>
      <c r="AI128" s="119"/>
      <c r="AJ128" s="119"/>
      <c r="AK128" s="119"/>
      <c r="AL128" s="119"/>
      <c r="AM128" s="119"/>
      <c r="AN128" s="119"/>
      <c r="AO128" s="119"/>
      <c r="AP128" s="119"/>
      <c r="AQ128" s="119"/>
      <c r="AR128" s="119"/>
      <c r="AS128" s="119"/>
      <c r="AT128" s="119"/>
      <c r="AU128" s="119"/>
      <c r="AV128" s="119"/>
      <c r="AW128" s="119"/>
      <c r="AX128" s="119"/>
      <c r="AY128" s="119"/>
      <c r="AZ128" s="119"/>
      <c r="BA128" s="119"/>
      <c r="BB128" s="119"/>
      <c r="BC128" s="119"/>
      <c r="BD128" s="119"/>
      <c r="BE128" s="119"/>
      <c r="BF128" s="119"/>
      <c r="BG128" s="119"/>
    </row>
    <row r="129" spans="1:59" outlineLevel="1" x14ac:dyDescent="0.25">
      <c r="A129" s="352">
        <v>107</v>
      </c>
      <c r="B129" s="140" t="s">
        <v>356</v>
      </c>
      <c r="C129" s="145" t="s">
        <v>357</v>
      </c>
      <c r="D129" s="141" t="s">
        <v>133</v>
      </c>
      <c r="E129" s="150">
        <v>16</v>
      </c>
      <c r="F129" s="237">
        <v>0</v>
      </c>
      <c r="G129" s="143">
        <f t="shared" si="28"/>
        <v>0</v>
      </c>
      <c r="H129" s="142"/>
      <c r="I129" s="143">
        <f t="shared" si="29"/>
        <v>0</v>
      </c>
      <c r="J129" s="142"/>
      <c r="K129" s="143">
        <f t="shared" si="30"/>
        <v>0</v>
      </c>
      <c r="L129" s="143">
        <v>21</v>
      </c>
      <c r="M129" s="143">
        <f t="shared" si="31"/>
        <v>0</v>
      </c>
      <c r="N129" s="143">
        <v>0</v>
      </c>
      <c r="O129" s="143">
        <f t="shared" si="32"/>
        <v>0</v>
      </c>
      <c r="P129" s="143">
        <v>0</v>
      </c>
      <c r="Q129" s="143">
        <f t="shared" si="33"/>
        <v>0</v>
      </c>
      <c r="R129" s="143"/>
      <c r="S129" s="332" t="s">
        <v>129</v>
      </c>
      <c r="T129" s="124">
        <v>0</v>
      </c>
      <c r="U129" s="124">
        <f t="shared" si="34"/>
        <v>0</v>
      </c>
      <c r="V129" s="124"/>
      <c r="W129" s="119"/>
      <c r="X129" s="119"/>
      <c r="Y129" s="119"/>
      <c r="Z129" s="119"/>
      <c r="AA129" s="119"/>
      <c r="AB129" s="119"/>
      <c r="AC129" s="119"/>
      <c r="AD129" s="119"/>
      <c r="AE129" s="119"/>
      <c r="AF129" s="119" t="s">
        <v>227</v>
      </c>
      <c r="AG129" s="119"/>
      <c r="AH129" s="119"/>
      <c r="AI129" s="119"/>
      <c r="AJ129" s="119"/>
      <c r="AK129" s="119"/>
      <c r="AL129" s="119"/>
      <c r="AM129" s="119"/>
      <c r="AN129" s="119"/>
      <c r="AO129" s="119"/>
      <c r="AP129" s="119"/>
      <c r="AQ129" s="119"/>
      <c r="AR129" s="119"/>
      <c r="AS129" s="119"/>
      <c r="AT129" s="119"/>
      <c r="AU129" s="119"/>
      <c r="AV129" s="119"/>
      <c r="AW129" s="119"/>
      <c r="AX129" s="119"/>
      <c r="AY129" s="119"/>
      <c r="AZ129" s="119"/>
      <c r="BA129" s="119"/>
      <c r="BB129" s="119"/>
      <c r="BC129" s="119"/>
      <c r="BD129" s="119"/>
      <c r="BE129" s="119"/>
      <c r="BF129" s="119"/>
      <c r="BG129" s="119"/>
    </row>
    <row r="130" spans="1:59" outlineLevel="1" x14ac:dyDescent="0.25">
      <c r="A130" s="352">
        <v>108</v>
      </c>
      <c r="B130" s="135" t="s">
        <v>358</v>
      </c>
      <c r="C130" s="146" t="s">
        <v>359</v>
      </c>
      <c r="D130" s="136" t="s">
        <v>128</v>
      </c>
      <c r="E130" s="150">
        <v>140</v>
      </c>
      <c r="F130" s="237">
        <v>0</v>
      </c>
      <c r="G130" s="138">
        <f t="shared" si="28"/>
        <v>0</v>
      </c>
      <c r="H130" s="137"/>
      <c r="I130" s="138">
        <f t="shared" si="29"/>
        <v>0</v>
      </c>
      <c r="J130" s="137"/>
      <c r="K130" s="138">
        <f t="shared" si="30"/>
        <v>0</v>
      </c>
      <c r="L130" s="138">
        <v>21</v>
      </c>
      <c r="M130" s="138">
        <f t="shared" si="31"/>
        <v>0</v>
      </c>
      <c r="N130" s="138">
        <v>0</v>
      </c>
      <c r="O130" s="138">
        <f t="shared" si="32"/>
        <v>0</v>
      </c>
      <c r="P130" s="138">
        <v>0</v>
      </c>
      <c r="Q130" s="138">
        <f t="shared" si="33"/>
        <v>0</v>
      </c>
      <c r="R130" s="138"/>
      <c r="S130" s="333" t="s">
        <v>129</v>
      </c>
      <c r="T130" s="124">
        <v>0</v>
      </c>
      <c r="U130" s="124">
        <f t="shared" si="34"/>
        <v>0</v>
      </c>
      <c r="V130" s="124"/>
      <c r="W130" s="119"/>
      <c r="X130" s="119"/>
      <c r="Y130" s="119"/>
      <c r="Z130" s="119"/>
      <c r="AA130" s="119"/>
      <c r="AB130" s="119"/>
      <c r="AC130" s="119"/>
      <c r="AD130" s="119"/>
      <c r="AE130" s="119"/>
      <c r="AF130" s="119" t="s">
        <v>227</v>
      </c>
      <c r="AG130" s="119"/>
      <c r="AH130" s="119"/>
      <c r="AI130" s="119"/>
      <c r="AJ130" s="119"/>
      <c r="AK130" s="119"/>
      <c r="AL130" s="119"/>
      <c r="AM130" s="119"/>
      <c r="AN130" s="119"/>
      <c r="AO130" s="119"/>
      <c r="AP130" s="119"/>
      <c r="AQ130" s="119"/>
      <c r="AR130" s="119"/>
      <c r="AS130" s="119"/>
      <c r="AT130" s="119"/>
      <c r="AU130" s="119"/>
      <c r="AV130" s="119"/>
      <c r="AW130" s="119"/>
      <c r="AX130" s="119"/>
      <c r="AY130" s="119"/>
      <c r="AZ130" s="119"/>
      <c r="BA130" s="119"/>
      <c r="BB130" s="119"/>
      <c r="BC130" s="119"/>
      <c r="BD130" s="119"/>
      <c r="BE130" s="119"/>
      <c r="BF130" s="119"/>
      <c r="BG130" s="119"/>
    </row>
    <row r="131" spans="1:59" outlineLevel="1" x14ac:dyDescent="0.25">
      <c r="A131" s="352">
        <v>109</v>
      </c>
      <c r="B131" s="122" t="s">
        <v>360</v>
      </c>
      <c r="C131" s="147" t="s">
        <v>361</v>
      </c>
      <c r="D131" s="123" t="s">
        <v>0</v>
      </c>
      <c r="E131" s="150">
        <v>6354.88</v>
      </c>
      <c r="F131" s="237">
        <v>0</v>
      </c>
      <c r="G131" s="124">
        <f t="shared" si="28"/>
        <v>0</v>
      </c>
      <c r="H131" s="125"/>
      <c r="I131" s="124">
        <f t="shared" si="29"/>
        <v>0</v>
      </c>
      <c r="J131" s="125"/>
      <c r="K131" s="124">
        <f t="shared" si="30"/>
        <v>0</v>
      </c>
      <c r="L131" s="124">
        <v>21</v>
      </c>
      <c r="M131" s="124">
        <f t="shared" si="31"/>
        <v>0</v>
      </c>
      <c r="N131" s="124">
        <v>0</v>
      </c>
      <c r="O131" s="124">
        <f t="shared" si="32"/>
        <v>0</v>
      </c>
      <c r="P131" s="124">
        <v>0</v>
      </c>
      <c r="Q131" s="124">
        <f t="shared" si="33"/>
        <v>0</v>
      </c>
      <c r="R131" s="124"/>
      <c r="S131" s="334" t="s">
        <v>138</v>
      </c>
      <c r="T131" s="124">
        <v>0</v>
      </c>
      <c r="U131" s="124">
        <f t="shared" si="34"/>
        <v>0</v>
      </c>
      <c r="V131" s="124"/>
      <c r="W131" s="119"/>
      <c r="X131" s="119"/>
      <c r="Y131" s="119"/>
      <c r="Z131" s="119"/>
      <c r="AA131" s="119"/>
      <c r="AB131" s="119"/>
      <c r="AC131" s="119"/>
      <c r="AD131" s="119"/>
      <c r="AE131" s="119"/>
      <c r="AF131" s="119" t="s">
        <v>343</v>
      </c>
      <c r="AG131" s="119"/>
      <c r="AH131" s="119"/>
      <c r="AI131" s="119"/>
      <c r="AJ131" s="119"/>
      <c r="AK131" s="119"/>
      <c r="AL131" s="119"/>
      <c r="AM131" s="119"/>
      <c r="AN131" s="119"/>
      <c r="AO131" s="119"/>
      <c r="AP131" s="119"/>
      <c r="AQ131" s="119"/>
      <c r="AR131" s="119"/>
      <c r="AS131" s="119"/>
      <c r="AT131" s="119"/>
      <c r="AU131" s="119"/>
      <c r="AV131" s="119"/>
      <c r="AW131" s="119"/>
      <c r="AX131" s="119"/>
      <c r="AY131" s="119"/>
      <c r="AZ131" s="119"/>
      <c r="BA131" s="119"/>
      <c r="BB131" s="119"/>
      <c r="BC131" s="119"/>
      <c r="BD131" s="119"/>
      <c r="BE131" s="119"/>
      <c r="BF131" s="119"/>
      <c r="BG131" s="119"/>
    </row>
    <row r="132" spans="1:59" x14ac:dyDescent="0.25">
      <c r="A132" s="351" t="s">
        <v>124</v>
      </c>
      <c r="B132" s="128" t="s">
        <v>84</v>
      </c>
      <c r="C132" s="144" t="s">
        <v>85</v>
      </c>
      <c r="D132" s="129"/>
      <c r="E132" s="130"/>
      <c r="F132" s="238"/>
      <c r="G132" s="131">
        <f>SUMIF(AF133:AF133,"&lt;&gt;NOR",G133:G133)</f>
        <v>0</v>
      </c>
      <c r="H132" s="131"/>
      <c r="I132" s="131">
        <f>SUM(I133:I133)</f>
        <v>0</v>
      </c>
      <c r="J132" s="131"/>
      <c r="K132" s="131">
        <f>SUM(K133:K133)</f>
        <v>0</v>
      </c>
      <c r="L132" s="131"/>
      <c r="M132" s="131">
        <f>SUM(M133:M133)</f>
        <v>0</v>
      </c>
      <c r="N132" s="131"/>
      <c r="O132" s="131">
        <f>SUM(O133:O133)</f>
        <v>0</v>
      </c>
      <c r="P132" s="131"/>
      <c r="Q132" s="131">
        <f>SUM(Q133:Q133)</f>
        <v>0</v>
      </c>
      <c r="R132" s="131"/>
      <c r="S132" s="331"/>
      <c r="T132" s="126"/>
      <c r="U132" s="126">
        <f>SUM(U133:U133)</f>
        <v>0</v>
      </c>
      <c r="V132" s="126"/>
      <c r="AF132" t="s">
        <v>125</v>
      </c>
    </row>
    <row r="133" spans="1:59" ht="20.399999999999999" outlineLevel="1" x14ac:dyDescent="0.25">
      <c r="A133" s="352">
        <v>110</v>
      </c>
      <c r="B133" s="140" t="s">
        <v>362</v>
      </c>
      <c r="C133" s="145" t="s">
        <v>363</v>
      </c>
      <c r="D133" s="141" t="s">
        <v>133</v>
      </c>
      <c r="E133" s="150">
        <v>3</v>
      </c>
      <c r="F133" s="237">
        <v>0</v>
      </c>
      <c r="G133" s="143">
        <f>ROUND(E133*F133,2)</f>
        <v>0</v>
      </c>
      <c r="H133" s="142"/>
      <c r="I133" s="143">
        <f>ROUND(E133*H133,2)</f>
        <v>0</v>
      </c>
      <c r="J133" s="142"/>
      <c r="K133" s="143">
        <f>ROUND(E133*J133,2)</f>
        <v>0</v>
      </c>
      <c r="L133" s="143">
        <v>21</v>
      </c>
      <c r="M133" s="143">
        <f>G133*(1+L133/100)</f>
        <v>0</v>
      </c>
      <c r="N133" s="143">
        <v>0</v>
      </c>
      <c r="O133" s="143">
        <f>ROUND(E133*N133,2)</f>
        <v>0</v>
      </c>
      <c r="P133" s="143">
        <v>0</v>
      </c>
      <c r="Q133" s="143">
        <f>ROUND(E133*P133,2)</f>
        <v>0</v>
      </c>
      <c r="R133" s="143"/>
      <c r="S133" s="332" t="s">
        <v>129</v>
      </c>
      <c r="T133" s="124">
        <v>0</v>
      </c>
      <c r="U133" s="124">
        <f>ROUND(E133*T133,2)</f>
        <v>0</v>
      </c>
      <c r="V133" s="124"/>
      <c r="W133" s="119"/>
      <c r="X133" s="119"/>
      <c r="Y133" s="119"/>
      <c r="Z133" s="119"/>
      <c r="AA133" s="119"/>
      <c r="AB133" s="119"/>
      <c r="AC133" s="119"/>
      <c r="AD133" s="119"/>
      <c r="AE133" s="119"/>
      <c r="AF133" s="119" t="s">
        <v>227</v>
      </c>
      <c r="AG133" s="119"/>
      <c r="AH133" s="119"/>
      <c r="AI133" s="119"/>
      <c r="AJ133" s="119"/>
      <c r="AK133" s="119"/>
      <c r="AL133" s="119"/>
      <c r="AM133" s="119"/>
      <c r="AN133" s="119"/>
      <c r="AO133" s="119"/>
      <c r="AP133" s="119"/>
      <c r="AQ133" s="119"/>
      <c r="AR133" s="119"/>
      <c r="AS133" s="119"/>
      <c r="AT133" s="119"/>
      <c r="AU133" s="119"/>
      <c r="AV133" s="119"/>
      <c r="AW133" s="119"/>
      <c r="AX133" s="119"/>
      <c r="AY133" s="119"/>
      <c r="AZ133" s="119"/>
      <c r="BA133" s="119"/>
      <c r="BB133" s="119"/>
      <c r="BC133" s="119"/>
      <c r="BD133" s="119"/>
      <c r="BE133" s="119"/>
      <c r="BF133" s="119"/>
      <c r="BG133" s="119"/>
    </row>
    <row r="134" spans="1:59" x14ac:dyDescent="0.25">
      <c r="A134" s="351" t="s">
        <v>124</v>
      </c>
      <c r="B134" s="128" t="s">
        <v>86</v>
      </c>
      <c r="C134" s="144" t="s">
        <v>87</v>
      </c>
      <c r="D134" s="129"/>
      <c r="E134" s="130"/>
      <c r="F134" s="238"/>
      <c r="G134" s="131">
        <f>SUMIF(AF135:AF142,"&lt;&gt;NOR",G135:G142)</f>
        <v>0</v>
      </c>
      <c r="H134" s="131"/>
      <c r="I134" s="131">
        <f>SUM(I135:I142)</f>
        <v>0</v>
      </c>
      <c r="J134" s="131"/>
      <c r="K134" s="131">
        <f>SUM(K135:K142)</f>
        <v>0</v>
      </c>
      <c r="L134" s="131"/>
      <c r="M134" s="131">
        <f>SUM(M135:M142)</f>
        <v>0</v>
      </c>
      <c r="N134" s="131"/>
      <c r="O134" s="131">
        <f>SUM(O135:O142)</f>
        <v>10.93</v>
      </c>
      <c r="P134" s="131"/>
      <c r="Q134" s="131">
        <f>SUM(Q135:Q142)</f>
        <v>0</v>
      </c>
      <c r="R134" s="131"/>
      <c r="S134" s="331"/>
      <c r="T134" s="126"/>
      <c r="U134" s="126">
        <f>SUM(U135:U142)</f>
        <v>468.59000000000003</v>
      </c>
      <c r="V134" s="126"/>
      <c r="AF134" t="s">
        <v>125</v>
      </c>
    </row>
    <row r="135" spans="1:59" outlineLevel="1" x14ac:dyDescent="0.25">
      <c r="A135" s="352">
        <v>111</v>
      </c>
      <c r="B135" s="140" t="s">
        <v>364</v>
      </c>
      <c r="C135" s="145" t="s">
        <v>365</v>
      </c>
      <c r="D135" s="141" t="s">
        <v>128</v>
      </c>
      <c r="E135" s="150">
        <v>402.59</v>
      </c>
      <c r="F135" s="237">
        <v>0</v>
      </c>
      <c r="G135" s="143">
        <f t="shared" ref="G135:G142" si="35">ROUND(E135*F135,2)</f>
        <v>0</v>
      </c>
      <c r="H135" s="142"/>
      <c r="I135" s="143">
        <f t="shared" ref="I135:I142" si="36">ROUND(E135*H135,2)</f>
        <v>0</v>
      </c>
      <c r="J135" s="142"/>
      <c r="K135" s="143">
        <f t="shared" ref="K135:K142" si="37">ROUND(E135*J135,2)</f>
        <v>0</v>
      </c>
      <c r="L135" s="143">
        <v>21</v>
      </c>
      <c r="M135" s="143">
        <f t="shared" ref="M135:M142" si="38">G135*(1+L135/100)</f>
        <v>0</v>
      </c>
      <c r="N135" s="143">
        <v>2.1000000000000001E-4</v>
      </c>
      <c r="O135" s="143">
        <f t="shared" ref="O135:O142" si="39">ROUND(E135*N135,2)</f>
        <v>0.08</v>
      </c>
      <c r="P135" s="143">
        <v>0</v>
      </c>
      <c r="Q135" s="143">
        <f t="shared" ref="Q135:Q142" si="40">ROUND(E135*P135,2)</f>
        <v>0</v>
      </c>
      <c r="R135" s="143"/>
      <c r="S135" s="332" t="s">
        <v>138</v>
      </c>
      <c r="T135" s="124">
        <v>0.05</v>
      </c>
      <c r="U135" s="124">
        <f t="shared" ref="U135:U142" si="41">ROUND(E135*T135,2)</f>
        <v>20.13</v>
      </c>
      <c r="V135" s="124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 t="s">
        <v>143</v>
      </c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Q135" s="119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</row>
    <row r="136" spans="1:59" ht="20.399999999999999" outlineLevel="1" x14ac:dyDescent="0.25">
      <c r="A136" s="352">
        <v>112</v>
      </c>
      <c r="B136" s="140" t="s">
        <v>366</v>
      </c>
      <c r="C136" s="145" t="s">
        <v>367</v>
      </c>
      <c r="D136" s="141" t="s">
        <v>195</v>
      </c>
      <c r="E136" s="150">
        <v>187.3</v>
      </c>
      <c r="F136" s="237">
        <v>0</v>
      </c>
      <c r="G136" s="143">
        <f t="shared" si="35"/>
        <v>0</v>
      </c>
      <c r="H136" s="142"/>
      <c r="I136" s="143">
        <f t="shared" si="36"/>
        <v>0</v>
      </c>
      <c r="J136" s="142"/>
      <c r="K136" s="143">
        <f t="shared" si="37"/>
        <v>0</v>
      </c>
      <c r="L136" s="143">
        <v>21</v>
      </c>
      <c r="M136" s="143">
        <f t="shared" si="38"/>
        <v>0</v>
      </c>
      <c r="N136" s="143">
        <v>3.2000000000000003E-4</v>
      </c>
      <c r="O136" s="143">
        <f t="shared" si="39"/>
        <v>0.06</v>
      </c>
      <c r="P136" s="143">
        <v>0</v>
      </c>
      <c r="Q136" s="143">
        <f t="shared" si="40"/>
        <v>0</v>
      </c>
      <c r="R136" s="143"/>
      <c r="S136" s="332" t="s">
        <v>138</v>
      </c>
      <c r="T136" s="124">
        <v>0.23600000000000002</v>
      </c>
      <c r="U136" s="124">
        <f t="shared" si="41"/>
        <v>44.2</v>
      </c>
      <c r="V136" s="124"/>
      <c r="W136" s="119"/>
      <c r="X136" s="119"/>
      <c r="Y136" s="119"/>
      <c r="Z136" s="119"/>
      <c r="AA136" s="119"/>
      <c r="AB136" s="119"/>
      <c r="AC136" s="119"/>
      <c r="AD136" s="119"/>
      <c r="AE136" s="119"/>
      <c r="AF136" s="119" t="s">
        <v>143</v>
      </c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19"/>
      <c r="AW136" s="119"/>
      <c r="AX136" s="119"/>
      <c r="AY136" s="119"/>
      <c r="AZ136" s="119"/>
      <c r="BA136" s="119"/>
      <c r="BB136" s="119"/>
      <c r="BC136" s="119"/>
      <c r="BD136" s="119"/>
      <c r="BE136" s="119"/>
      <c r="BF136" s="119"/>
      <c r="BG136" s="119"/>
    </row>
    <row r="137" spans="1:59" outlineLevel="1" x14ac:dyDescent="0.25">
      <c r="A137" s="352">
        <v>113</v>
      </c>
      <c r="B137" s="140" t="s">
        <v>368</v>
      </c>
      <c r="C137" s="145" t="s">
        <v>369</v>
      </c>
      <c r="D137" s="141" t="s">
        <v>195</v>
      </c>
      <c r="E137" s="150">
        <v>187.3</v>
      </c>
      <c r="F137" s="237">
        <v>0</v>
      </c>
      <c r="G137" s="143">
        <f t="shared" si="35"/>
        <v>0</v>
      </c>
      <c r="H137" s="142"/>
      <c r="I137" s="143">
        <f t="shared" si="36"/>
        <v>0</v>
      </c>
      <c r="J137" s="142"/>
      <c r="K137" s="143">
        <f t="shared" si="37"/>
        <v>0</v>
      </c>
      <c r="L137" s="143">
        <v>21</v>
      </c>
      <c r="M137" s="143">
        <f t="shared" si="38"/>
        <v>0</v>
      </c>
      <c r="N137" s="143">
        <v>0</v>
      </c>
      <c r="O137" s="143">
        <f t="shared" si="39"/>
        <v>0</v>
      </c>
      <c r="P137" s="143">
        <v>0</v>
      </c>
      <c r="Q137" s="143">
        <f t="shared" si="40"/>
        <v>0</v>
      </c>
      <c r="R137" s="143"/>
      <c r="S137" s="332" t="s">
        <v>138</v>
      </c>
      <c r="T137" s="124">
        <v>0.15400000000000003</v>
      </c>
      <c r="U137" s="124">
        <f t="shared" si="41"/>
        <v>28.84</v>
      </c>
      <c r="V137" s="124"/>
      <c r="W137" s="119"/>
      <c r="X137" s="119"/>
      <c r="Y137" s="119"/>
      <c r="Z137" s="119"/>
      <c r="AA137" s="119"/>
      <c r="AB137" s="119"/>
      <c r="AC137" s="119"/>
      <c r="AD137" s="119"/>
      <c r="AE137" s="119"/>
      <c r="AF137" s="119" t="s">
        <v>143</v>
      </c>
      <c r="AG137" s="119"/>
      <c r="AH137" s="119"/>
      <c r="AI137" s="119"/>
      <c r="AJ137" s="119"/>
      <c r="AK137" s="119"/>
      <c r="AL137" s="119"/>
      <c r="AM137" s="119"/>
      <c r="AN137" s="119"/>
      <c r="AO137" s="119"/>
      <c r="AP137" s="119"/>
      <c r="AQ137" s="119"/>
      <c r="AR137" s="119"/>
      <c r="AS137" s="119"/>
      <c r="AT137" s="119"/>
      <c r="AU137" s="119"/>
      <c r="AV137" s="119"/>
      <c r="AW137" s="119"/>
      <c r="AX137" s="119"/>
      <c r="AY137" s="119"/>
      <c r="AZ137" s="119"/>
      <c r="BA137" s="119"/>
      <c r="BB137" s="119"/>
      <c r="BC137" s="119"/>
      <c r="BD137" s="119"/>
      <c r="BE137" s="119"/>
      <c r="BF137" s="119"/>
      <c r="BG137" s="119"/>
    </row>
    <row r="138" spans="1:59" outlineLevel="1" x14ac:dyDescent="0.25">
      <c r="A138" s="352">
        <v>114</v>
      </c>
      <c r="B138" s="140" t="s">
        <v>370</v>
      </c>
      <c r="C138" s="145" t="s">
        <v>371</v>
      </c>
      <c r="D138" s="141" t="s">
        <v>128</v>
      </c>
      <c r="E138" s="150">
        <v>383.86</v>
      </c>
      <c r="F138" s="237">
        <v>0</v>
      </c>
      <c r="G138" s="143">
        <f t="shared" si="35"/>
        <v>0</v>
      </c>
      <c r="H138" s="142"/>
      <c r="I138" s="143">
        <f t="shared" si="36"/>
        <v>0</v>
      </c>
      <c r="J138" s="142"/>
      <c r="K138" s="143">
        <f t="shared" si="37"/>
        <v>0</v>
      </c>
      <c r="L138" s="143">
        <v>21</v>
      </c>
      <c r="M138" s="143">
        <f t="shared" si="38"/>
        <v>0</v>
      </c>
      <c r="N138" s="143">
        <v>5.0400000000000002E-3</v>
      </c>
      <c r="O138" s="143">
        <f t="shared" si="39"/>
        <v>1.93</v>
      </c>
      <c r="P138" s="143">
        <v>0</v>
      </c>
      <c r="Q138" s="143">
        <f t="shared" si="40"/>
        <v>0</v>
      </c>
      <c r="R138" s="143"/>
      <c r="S138" s="332" t="s">
        <v>138</v>
      </c>
      <c r="T138" s="124">
        <v>0.97800000000000009</v>
      </c>
      <c r="U138" s="124">
        <f t="shared" si="41"/>
        <v>375.42</v>
      </c>
      <c r="V138" s="124"/>
      <c r="W138" s="119"/>
      <c r="X138" s="119"/>
      <c r="Y138" s="119"/>
      <c r="Z138" s="119"/>
      <c r="AA138" s="119"/>
      <c r="AB138" s="119"/>
      <c r="AC138" s="119"/>
      <c r="AD138" s="119"/>
      <c r="AE138" s="119"/>
      <c r="AF138" s="119" t="s">
        <v>143</v>
      </c>
      <c r="AG138" s="119"/>
      <c r="AH138" s="119"/>
      <c r="AI138" s="119"/>
      <c r="AJ138" s="119"/>
      <c r="AK138" s="119"/>
      <c r="AL138" s="119"/>
      <c r="AM138" s="119"/>
      <c r="AN138" s="119"/>
      <c r="AO138" s="119"/>
      <c r="AP138" s="119"/>
      <c r="AQ138" s="119"/>
      <c r="AR138" s="119"/>
      <c r="AS138" s="119"/>
      <c r="AT138" s="119"/>
      <c r="AU138" s="119"/>
      <c r="AV138" s="119"/>
      <c r="AW138" s="119"/>
      <c r="AX138" s="119"/>
      <c r="AY138" s="119"/>
      <c r="AZ138" s="119"/>
      <c r="BA138" s="119"/>
      <c r="BB138" s="119"/>
      <c r="BC138" s="119"/>
      <c r="BD138" s="119"/>
      <c r="BE138" s="119"/>
      <c r="BF138" s="119"/>
      <c r="BG138" s="119"/>
    </row>
    <row r="139" spans="1:59" outlineLevel="1" x14ac:dyDescent="0.25">
      <c r="A139" s="352">
        <v>115</v>
      </c>
      <c r="B139" s="140" t="s">
        <v>372</v>
      </c>
      <c r="C139" s="145" t="s">
        <v>373</v>
      </c>
      <c r="D139" s="141" t="s">
        <v>128</v>
      </c>
      <c r="E139" s="150">
        <v>402.59</v>
      </c>
      <c r="F139" s="237">
        <v>0</v>
      </c>
      <c r="G139" s="143">
        <f t="shared" si="35"/>
        <v>0</v>
      </c>
      <c r="H139" s="142"/>
      <c r="I139" s="143">
        <f t="shared" si="36"/>
        <v>0</v>
      </c>
      <c r="J139" s="142"/>
      <c r="K139" s="143">
        <f t="shared" si="37"/>
        <v>0</v>
      </c>
      <c r="L139" s="143">
        <v>21</v>
      </c>
      <c r="M139" s="143">
        <f t="shared" si="38"/>
        <v>0</v>
      </c>
      <c r="N139" s="143">
        <v>8.0000000000000004E-4</v>
      </c>
      <c r="O139" s="143">
        <f t="shared" si="39"/>
        <v>0.32</v>
      </c>
      <c r="P139" s="143">
        <v>0</v>
      </c>
      <c r="Q139" s="143">
        <f t="shared" si="40"/>
        <v>0</v>
      </c>
      <c r="R139" s="143"/>
      <c r="S139" s="332" t="s">
        <v>138</v>
      </c>
      <c r="T139" s="124">
        <v>0</v>
      </c>
      <c r="U139" s="124">
        <f t="shared" si="41"/>
        <v>0</v>
      </c>
      <c r="V139" s="124"/>
      <c r="W139" s="119"/>
      <c r="X139" s="119"/>
      <c r="Y139" s="119"/>
      <c r="Z139" s="119"/>
      <c r="AA139" s="119"/>
      <c r="AB139" s="119"/>
      <c r="AC139" s="119"/>
      <c r="AD139" s="119"/>
      <c r="AE139" s="119"/>
      <c r="AF139" s="119" t="s">
        <v>143</v>
      </c>
      <c r="AG139" s="119"/>
      <c r="AH139" s="119"/>
      <c r="AI139" s="119"/>
      <c r="AJ139" s="119"/>
      <c r="AK139" s="119"/>
      <c r="AL139" s="119"/>
      <c r="AM139" s="119"/>
      <c r="AN139" s="119"/>
      <c r="AO139" s="119"/>
      <c r="AP139" s="119"/>
      <c r="AQ139" s="119"/>
      <c r="AR139" s="119"/>
      <c r="AS139" s="119"/>
      <c r="AT139" s="119"/>
      <c r="AU139" s="119"/>
      <c r="AV139" s="119"/>
      <c r="AW139" s="119"/>
      <c r="AX139" s="119"/>
      <c r="AY139" s="119"/>
      <c r="AZ139" s="119"/>
      <c r="BA139" s="119"/>
      <c r="BB139" s="119"/>
      <c r="BC139" s="119"/>
      <c r="BD139" s="119"/>
      <c r="BE139" s="119"/>
      <c r="BF139" s="119"/>
      <c r="BG139" s="119"/>
    </row>
    <row r="140" spans="1:59" outlineLevel="1" x14ac:dyDescent="0.25">
      <c r="A140" s="352">
        <v>116</v>
      </c>
      <c r="B140" s="140" t="s">
        <v>374</v>
      </c>
      <c r="C140" s="145" t="s">
        <v>375</v>
      </c>
      <c r="D140" s="141" t="s">
        <v>376</v>
      </c>
      <c r="E140" s="150">
        <v>40</v>
      </c>
      <c r="F140" s="237">
        <v>0</v>
      </c>
      <c r="G140" s="143">
        <f t="shared" si="35"/>
        <v>0</v>
      </c>
      <c r="H140" s="142"/>
      <c r="I140" s="143">
        <f t="shared" si="36"/>
        <v>0</v>
      </c>
      <c r="J140" s="142"/>
      <c r="K140" s="143">
        <f t="shared" si="37"/>
        <v>0</v>
      </c>
      <c r="L140" s="143">
        <v>21</v>
      </c>
      <c r="M140" s="143">
        <f t="shared" si="38"/>
        <v>0</v>
      </c>
      <c r="N140" s="143">
        <v>1E-3</v>
      </c>
      <c r="O140" s="143">
        <f t="shared" si="39"/>
        <v>0.04</v>
      </c>
      <c r="P140" s="143">
        <v>0</v>
      </c>
      <c r="Q140" s="143">
        <f t="shared" si="40"/>
        <v>0</v>
      </c>
      <c r="R140" s="143" t="s">
        <v>226</v>
      </c>
      <c r="S140" s="332" t="s">
        <v>138</v>
      </c>
      <c r="T140" s="124">
        <v>0</v>
      </c>
      <c r="U140" s="124">
        <f t="shared" si="41"/>
        <v>0</v>
      </c>
      <c r="V140" s="124"/>
      <c r="W140" s="119"/>
      <c r="X140" s="119"/>
      <c r="Y140" s="119"/>
      <c r="Z140" s="119"/>
      <c r="AA140" s="119"/>
      <c r="AB140" s="119"/>
      <c r="AC140" s="119"/>
      <c r="AD140" s="119"/>
      <c r="AE140" s="119"/>
      <c r="AF140" s="119" t="s">
        <v>227</v>
      </c>
      <c r="AG140" s="119"/>
      <c r="AH140" s="119"/>
      <c r="AI140" s="119"/>
      <c r="AJ140" s="119"/>
      <c r="AK140" s="119"/>
      <c r="AL140" s="119"/>
      <c r="AM140" s="119"/>
      <c r="AN140" s="119"/>
      <c r="AO140" s="119"/>
      <c r="AP140" s="119"/>
      <c r="AQ140" s="119"/>
      <c r="AR140" s="119"/>
      <c r="AS140" s="119"/>
      <c r="AT140" s="119"/>
      <c r="AU140" s="119"/>
      <c r="AV140" s="119"/>
      <c r="AW140" s="119"/>
      <c r="AX140" s="119"/>
      <c r="AY140" s="119"/>
      <c r="AZ140" s="119"/>
      <c r="BA140" s="119"/>
      <c r="BB140" s="119"/>
      <c r="BC140" s="119"/>
      <c r="BD140" s="119"/>
      <c r="BE140" s="119"/>
      <c r="BF140" s="119"/>
      <c r="BG140" s="119"/>
    </row>
    <row r="141" spans="1:59" outlineLevel="1" x14ac:dyDescent="0.25">
      <c r="A141" s="352">
        <v>117</v>
      </c>
      <c r="B141" s="135" t="s">
        <v>377</v>
      </c>
      <c r="C141" s="146" t="s">
        <v>378</v>
      </c>
      <c r="D141" s="136" t="s">
        <v>128</v>
      </c>
      <c r="E141" s="150">
        <v>442.84899999999999</v>
      </c>
      <c r="F141" s="237">
        <v>0</v>
      </c>
      <c r="G141" s="138">
        <f t="shared" si="35"/>
        <v>0</v>
      </c>
      <c r="H141" s="137"/>
      <c r="I141" s="138">
        <f t="shared" si="36"/>
        <v>0</v>
      </c>
      <c r="J141" s="137"/>
      <c r="K141" s="138">
        <f t="shared" si="37"/>
        <v>0</v>
      </c>
      <c r="L141" s="138">
        <v>21</v>
      </c>
      <c r="M141" s="138">
        <f t="shared" si="38"/>
        <v>0</v>
      </c>
      <c r="N141" s="138">
        <v>1.9200000000000002E-2</v>
      </c>
      <c r="O141" s="138">
        <f t="shared" si="39"/>
        <v>8.5</v>
      </c>
      <c r="P141" s="138">
        <v>0</v>
      </c>
      <c r="Q141" s="138">
        <f t="shared" si="40"/>
        <v>0</v>
      </c>
      <c r="R141" s="138" t="s">
        <v>226</v>
      </c>
      <c r="S141" s="333" t="s">
        <v>138</v>
      </c>
      <c r="T141" s="124">
        <v>0</v>
      </c>
      <c r="U141" s="124">
        <f t="shared" si="41"/>
        <v>0</v>
      </c>
      <c r="V141" s="124"/>
      <c r="W141" s="119"/>
      <c r="X141" s="119"/>
      <c r="Y141" s="119"/>
      <c r="Z141" s="119"/>
      <c r="AA141" s="119"/>
      <c r="AB141" s="119"/>
      <c r="AC141" s="119"/>
      <c r="AD141" s="119"/>
      <c r="AE141" s="119"/>
      <c r="AF141" s="119" t="s">
        <v>227</v>
      </c>
      <c r="AG141" s="119"/>
      <c r="AH141" s="119"/>
      <c r="AI141" s="119"/>
      <c r="AJ141" s="119"/>
      <c r="AK141" s="119"/>
      <c r="AL141" s="119"/>
      <c r="AM141" s="119"/>
      <c r="AN141" s="119"/>
      <c r="AO141" s="119"/>
      <c r="AP141" s="119"/>
      <c r="AQ141" s="119"/>
      <c r="AR141" s="119"/>
      <c r="AS141" s="119"/>
      <c r="AT141" s="119"/>
      <c r="AU141" s="119"/>
      <c r="AV141" s="119"/>
      <c r="AW141" s="119"/>
      <c r="AX141" s="119"/>
      <c r="AY141" s="119"/>
      <c r="AZ141" s="119"/>
      <c r="BA141" s="119"/>
      <c r="BB141" s="119"/>
      <c r="BC141" s="119"/>
      <c r="BD141" s="119"/>
      <c r="BE141" s="119"/>
      <c r="BF141" s="119"/>
      <c r="BG141" s="119"/>
    </row>
    <row r="142" spans="1:59" outlineLevel="1" x14ac:dyDescent="0.25">
      <c r="A142" s="352">
        <v>118</v>
      </c>
      <c r="B142" s="122" t="s">
        <v>379</v>
      </c>
      <c r="C142" s="147" t="s">
        <v>380</v>
      </c>
      <c r="D142" s="123" t="s">
        <v>0</v>
      </c>
      <c r="E142" s="150">
        <v>5093.2260999999999</v>
      </c>
      <c r="F142" s="237">
        <v>0</v>
      </c>
      <c r="G142" s="124">
        <f t="shared" si="35"/>
        <v>0</v>
      </c>
      <c r="H142" s="125"/>
      <c r="I142" s="124">
        <f t="shared" si="36"/>
        <v>0</v>
      </c>
      <c r="J142" s="125"/>
      <c r="K142" s="124">
        <f t="shared" si="37"/>
        <v>0</v>
      </c>
      <c r="L142" s="124">
        <v>21</v>
      </c>
      <c r="M142" s="124">
        <f t="shared" si="38"/>
        <v>0</v>
      </c>
      <c r="N142" s="124">
        <v>0</v>
      </c>
      <c r="O142" s="124">
        <f t="shared" si="39"/>
        <v>0</v>
      </c>
      <c r="P142" s="124">
        <v>0</v>
      </c>
      <c r="Q142" s="124">
        <f t="shared" si="40"/>
        <v>0</v>
      </c>
      <c r="R142" s="124"/>
      <c r="S142" s="334" t="s">
        <v>138</v>
      </c>
      <c r="T142" s="124">
        <v>0</v>
      </c>
      <c r="U142" s="124">
        <f t="shared" si="41"/>
        <v>0</v>
      </c>
      <c r="V142" s="124"/>
      <c r="W142" s="119"/>
      <c r="X142" s="119"/>
      <c r="Y142" s="119"/>
      <c r="Z142" s="119"/>
      <c r="AA142" s="119"/>
      <c r="AB142" s="119"/>
      <c r="AC142" s="119"/>
      <c r="AD142" s="119"/>
      <c r="AE142" s="119"/>
      <c r="AF142" s="119" t="s">
        <v>343</v>
      </c>
      <c r="AG142" s="119"/>
      <c r="AH142" s="119"/>
      <c r="AI142" s="119"/>
      <c r="AJ142" s="119"/>
      <c r="AK142" s="119"/>
      <c r="AL142" s="119"/>
      <c r="AM142" s="119"/>
      <c r="AN142" s="119"/>
      <c r="AO142" s="119"/>
      <c r="AP142" s="119"/>
      <c r="AQ142" s="119"/>
      <c r="AR142" s="119"/>
      <c r="AS142" s="119"/>
      <c r="AT142" s="119"/>
      <c r="AU142" s="119"/>
      <c r="AV142" s="119"/>
      <c r="AW142" s="119"/>
      <c r="AX142" s="119"/>
      <c r="AY142" s="119"/>
      <c r="AZ142" s="119"/>
      <c r="BA142" s="119"/>
      <c r="BB142" s="119"/>
      <c r="BC142" s="119"/>
      <c r="BD142" s="119"/>
      <c r="BE142" s="119"/>
      <c r="BF142" s="119"/>
      <c r="BG142" s="119"/>
    </row>
    <row r="143" spans="1:59" x14ac:dyDescent="0.25">
      <c r="A143" s="351" t="s">
        <v>124</v>
      </c>
      <c r="B143" s="128" t="s">
        <v>88</v>
      </c>
      <c r="C143" s="144" t="s">
        <v>89</v>
      </c>
      <c r="D143" s="129"/>
      <c r="E143" s="130"/>
      <c r="F143" s="238"/>
      <c r="G143" s="131">
        <f>SUMIF(AF144:AF150,"&lt;&gt;NOR",G144:G150)</f>
        <v>0</v>
      </c>
      <c r="H143" s="131"/>
      <c r="I143" s="131">
        <f>SUM(I144:I150)</f>
        <v>0</v>
      </c>
      <c r="J143" s="131"/>
      <c r="K143" s="131">
        <f>SUM(K144:K150)</f>
        <v>0</v>
      </c>
      <c r="L143" s="131"/>
      <c r="M143" s="131">
        <f>SUM(M144:M150)</f>
        <v>0</v>
      </c>
      <c r="N143" s="131"/>
      <c r="O143" s="131">
        <f>SUM(O144:O150)</f>
        <v>0.04</v>
      </c>
      <c r="P143" s="131"/>
      <c r="Q143" s="131">
        <f>SUM(Q144:Q150)</f>
        <v>0</v>
      </c>
      <c r="R143" s="131"/>
      <c r="S143" s="331"/>
      <c r="T143" s="126"/>
      <c r="U143" s="126">
        <f>SUM(U144:U150)</f>
        <v>0</v>
      </c>
      <c r="V143" s="126"/>
      <c r="AF143" t="s">
        <v>125</v>
      </c>
    </row>
    <row r="144" spans="1:59" outlineLevel="1" x14ac:dyDescent="0.25">
      <c r="A144" s="352">
        <v>119</v>
      </c>
      <c r="B144" s="140" t="s">
        <v>381</v>
      </c>
      <c r="C144" s="145" t="s">
        <v>382</v>
      </c>
      <c r="D144" s="141" t="s">
        <v>128</v>
      </c>
      <c r="E144" s="150">
        <v>115</v>
      </c>
      <c r="F144" s="237">
        <v>0</v>
      </c>
      <c r="G144" s="143">
        <f t="shared" ref="G144:G150" si="42">ROUND(E144*F144,2)</f>
        <v>0</v>
      </c>
      <c r="H144" s="142"/>
      <c r="I144" s="143">
        <f t="shared" ref="I144:I150" si="43">ROUND(E144*H144,2)</f>
        <v>0</v>
      </c>
      <c r="J144" s="142"/>
      <c r="K144" s="143">
        <f t="shared" ref="K144:K150" si="44">ROUND(E144*J144,2)</f>
        <v>0</v>
      </c>
      <c r="L144" s="143">
        <v>21</v>
      </c>
      <c r="M144" s="143">
        <f t="shared" ref="M144:M150" si="45">G144*(1+L144/100)</f>
        <v>0</v>
      </c>
      <c r="N144" s="143">
        <v>0</v>
      </c>
      <c r="O144" s="143">
        <f t="shared" ref="O144:O150" si="46">ROUND(E144*N144,2)</f>
        <v>0</v>
      </c>
      <c r="P144" s="143">
        <v>0</v>
      </c>
      <c r="Q144" s="143">
        <f t="shared" ref="Q144:Q150" si="47">ROUND(E144*P144,2)</f>
        <v>0</v>
      </c>
      <c r="R144" s="143"/>
      <c r="S144" s="332" t="s">
        <v>138</v>
      </c>
      <c r="T144" s="124">
        <v>0</v>
      </c>
      <c r="U144" s="124">
        <f t="shared" ref="U144:U150" si="48">ROUND(E144*T144,2)</f>
        <v>0</v>
      </c>
      <c r="V144" s="124"/>
      <c r="W144" s="119"/>
      <c r="X144" s="119"/>
      <c r="Y144" s="119"/>
      <c r="Z144" s="119"/>
      <c r="AA144" s="119"/>
      <c r="AB144" s="119"/>
      <c r="AC144" s="119"/>
      <c r="AD144" s="119"/>
      <c r="AE144" s="119"/>
      <c r="AF144" s="119" t="s">
        <v>309</v>
      </c>
      <c r="AG144" s="119"/>
      <c r="AH144" s="119"/>
      <c r="AI144" s="119"/>
      <c r="AJ144" s="119"/>
      <c r="AK144" s="119"/>
      <c r="AL144" s="119"/>
      <c r="AM144" s="119"/>
      <c r="AN144" s="119"/>
      <c r="AO144" s="119"/>
      <c r="AP144" s="119"/>
      <c r="AQ144" s="119"/>
      <c r="AR144" s="119"/>
      <c r="AS144" s="119"/>
      <c r="AT144" s="119"/>
      <c r="AU144" s="119"/>
      <c r="AV144" s="119"/>
      <c r="AW144" s="119"/>
      <c r="AX144" s="119"/>
      <c r="AY144" s="119"/>
      <c r="AZ144" s="119"/>
      <c r="BA144" s="119"/>
      <c r="BB144" s="119"/>
      <c r="BC144" s="119"/>
      <c r="BD144" s="119"/>
      <c r="BE144" s="119"/>
      <c r="BF144" s="119"/>
      <c r="BG144" s="119"/>
    </row>
    <row r="145" spans="1:59" outlineLevel="1" x14ac:dyDescent="0.25">
      <c r="A145" s="352">
        <v>120</v>
      </c>
      <c r="B145" s="140" t="s">
        <v>383</v>
      </c>
      <c r="C145" s="145" t="s">
        <v>384</v>
      </c>
      <c r="D145" s="141" t="s">
        <v>128</v>
      </c>
      <c r="E145" s="150">
        <v>115</v>
      </c>
      <c r="F145" s="237">
        <v>0</v>
      </c>
      <c r="G145" s="143">
        <f t="shared" si="42"/>
        <v>0</v>
      </c>
      <c r="H145" s="142"/>
      <c r="I145" s="143">
        <f t="shared" si="43"/>
        <v>0</v>
      </c>
      <c r="J145" s="142"/>
      <c r="K145" s="143">
        <f t="shared" si="44"/>
        <v>0</v>
      </c>
      <c r="L145" s="143">
        <v>21</v>
      </c>
      <c r="M145" s="143">
        <f t="shared" si="45"/>
        <v>0</v>
      </c>
      <c r="N145" s="143">
        <v>0</v>
      </c>
      <c r="O145" s="143">
        <f t="shared" si="46"/>
        <v>0</v>
      </c>
      <c r="P145" s="143">
        <v>0</v>
      </c>
      <c r="Q145" s="143">
        <f t="shared" si="47"/>
        <v>0</v>
      </c>
      <c r="R145" s="143"/>
      <c r="S145" s="332" t="s">
        <v>138</v>
      </c>
      <c r="T145" s="124">
        <v>0</v>
      </c>
      <c r="U145" s="124">
        <f t="shared" si="48"/>
        <v>0</v>
      </c>
      <c r="V145" s="124"/>
      <c r="W145" s="119"/>
      <c r="X145" s="119"/>
      <c r="Y145" s="119"/>
      <c r="Z145" s="119"/>
      <c r="AA145" s="119"/>
      <c r="AB145" s="119"/>
      <c r="AC145" s="119"/>
      <c r="AD145" s="119"/>
      <c r="AE145" s="119"/>
      <c r="AF145" s="119" t="s">
        <v>309</v>
      </c>
      <c r="AG145" s="119"/>
      <c r="AH145" s="119"/>
      <c r="AI145" s="119"/>
      <c r="AJ145" s="119"/>
      <c r="AK145" s="119"/>
      <c r="AL145" s="119"/>
      <c r="AM145" s="119"/>
      <c r="AN145" s="119"/>
      <c r="AO145" s="119"/>
      <c r="AP145" s="119"/>
      <c r="AQ145" s="119"/>
      <c r="AR145" s="119"/>
      <c r="AS145" s="119"/>
      <c r="AT145" s="119"/>
      <c r="AU145" s="119"/>
      <c r="AV145" s="119"/>
      <c r="AW145" s="119"/>
      <c r="AX145" s="119"/>
      <c r="AY145" s="119"/>
      <c r="AZ145" s="119"/>
      <c r="BA145" s="119"/>
      <c r="BB145" s="119"/>
      <c r="BC145" s="119"/>
      <c r="BD145" s="119"/>
      <c r="BE145" s="119"/>
      <c r="BF145" s="119"/>
      <c r="BG145" s="119"/>
    </row>
    <row r="146" spans="1:59" outlineLevel="1" x14ac:dyDescent="0.25">
      <c r="A146" s="352">
        <v>121</v>
      </c>
      <c r="B146" s="140" t="s">
        <v>385</v>
      </c>
      <c r="C146" s="145" t="s">
        <v>386</v>
      </c>
      <c r="D146" s="141" t="s">
        <v>195</v>
      </c>
      <c r="E146" s="150">
        <v>183.5</v>
      </c>
      <c r="F146" s="237">
        <v>0</v>
      </c>
      <c r="G146" s="143">
        <f t="shared" si="42"/>
        <v>0</v>
      </c>
      <c r="H146" s="142"/>
      <c r="I146" s="143">
        <f t="shared" si="43"/>
        <v>0</v>
      </c>
      <c r="J146" s="142"/>
      <c r="K146" s="143">
        <f t="shared" si="44"/>
        <v>0</v>
      </c>
      <c r="L146" s="143">
        <v>21</v>
      </c>
      <c r="M146" s="143">
        <f t="shared" si="45"/>
        <v>0</v>
      </c>
      <c r="N146" s="143">
        <v>2.0000000000000002E-5</v>
      </c>
      <c r="O146" s="143">
        <f t="shared" si="46"/>
        <v>0</v>
      </c>
      <c r="P146" s="143">
        <v>0</v>
      </c>
      <c r="Q146" s="143">
        <f t="shared" si="47"/>
        <v>0</v>
      </c>
      <c r="R146" s="143"/>
      <c r="S146" s="332" t="s">
        <v>138</v>
      </c>
      <c r="T146" s="124">
        <v>0</v>
      </c>
      <c r="U146" s="124">
        <f t="shared" si="48"/>
        <v>0</v>
      </c>
      <c r="V146" s="124"/>
      <c r="W146" s="119"/>
      <c r="X146" s="119"/>
      <c r="Y146" s="119"/>
      <c r="Z146" s="119"/>
      <c r="AA146" s="119"/>
      <c r="AB146" s="119"/>
      <c r="AC146" s="119"/>
      <c r="AD146" s="119"/>
      <c r="AE146" s="119"/>
      <c r="AF146" s="119" t="s">
        <v>309</v>
      </c>
      <c r="AG146" s="119"/>
      <c r="AH146" s="119"/>
      <c r="AI146" s="119"/>
      <c r="AJ146" s="119"/>
      <c r="AK146" s="119"/>
      <c r="AL146" s="119"/>
      <c r="AM146" s="119"/>
      <c r="AN146" s="119"/>
      <c r="AO146" s="119"/>
      <c r="AP146" s="119"/>
      <c r="AQ146" s="119"/>
      <c r="AR146" s="119"/>
      <c r="AS146" s="119"/>
      <c r="AT146" s="119"/>
      <c r="AU146" s="119"/>
      <c r="AV146" s="119"/>
      <c r="AW146" s="119"/>
      <c r="AX146" s="119"/>
      <c r="AY146" s="119"/>
      <c r="AZ146" s="119"/>
      <c r="BA146" s="119"/>
      <c r="BB146" s="119"/>
      <c r="BC146" s="119"/>
      <c r="BD146" s="119"/>
      <c r="BE146" s="119"/>
      <c r="BF146" s="119"/>
      <c r="BG146" s="119"/>
    </row>
    <row r="147" spans="1:59" ht="20.399999999999999" outlineLevel="1" x14ac:dyDescent="0.25">
      <c r="A147" s="352">
        <v>122</v>
      </c>
      <c r="B147" s="140" t="s">
        <v>387</v>
      </c>
      <c r="C147" s="145" t="s">
        <v>388</v>
      </c>
      <c r="D147" s="141" t="s">
        <v>128</v>
      </c>
      <c r="E147" s="150">
        <v>115</v>
      </c>
      <c r="F147" s="237">
        <v>0</v>
      </c>
      <c r="G147" s="143">
        <f t="shared" si="42"/>
        <v>0</v>
      </c>
      <c r="H147" s="142"/>
      <c r="I147" s="143">
        <f t="shared" si="43"/>
        <v>0</v>
      </c>
      <c r="J147" s="142"/>
      <c r="K147" s="143">
        <f t="shared" si="44"/>
        <v>0</v>
      </c>
      <c r="L147" s="143">
        <v>21</v>
      </c>
      <c r="M147" s="143">
        <f t="shared" si="45"/>
        <v>0</v>
      </c>
      <c r="N147" s="143">
        <v>3.6000000000000002E-4</v>
      </c>
      <c r="O147" s="143">
        <f t="shared" si="46"/>
        <v>0.04</v>
      </c>
      <c r="P147" s="143">
        <v>0</v>
      </c>
      <c r="Q147" s="143">
        <f t="shared" si="47"/>
        <v>0</v>
      </c>
      <c r="R147" s="143"/>
      <c r="S147" s="332" t="s">
        <v>138</v>
      </c>
      <c r="T147" s="124">
        <v>0</v>
      </c>
      <c r="U147" s="124">
        <f t="shared" si="48"/>
        <v>0</v>
      </c>
      <c r="V147" s="124"/>
      <c r="W147" s="119"/>
      <c r="X147" s="119"/>
      <c r="Y147" s="119"/>
      <c r="Z147" s="119"/>
      <c r="AA147" s="119"/>
      <c r="AB147" s="119"/>
      <c r="AC147" s="119"/>
      <c r="AD147" s="119"/>
      <c r="AE147" s="119"/>
      <c r="AF147" s="119" t="s">
        <v>309</v>
      </c>
      <c r="AG147" s="119"/>
      <c r="AH147" s="119"/>
      <c r="AI147" s="119"/>
      <c r="AJ147" s="119"/>
      <c r="AK147" s="119"/>
      <c r="AL147" s="119"/>
      <c r="AM147" s="119"/>
      <c r="AN147" s="119"/>
      <c r="AO147" s="119"/>
      <c r="AP147" s="119"/>
      <c r="AQ147" s="119"/>
      <c r="AR147" s="119"/>
      <c r="AS147" s="119"/>
      <c r="AT147" s="119"/>
      <c r="AU147" s="119"/>
      <c r="AV147" s="119"/>
      <c r="AW147" s="119"/>
      <c r="AX147" s="119"/>
      <c r="AY147" s="119"/>
      <c r="AZ147" s="119"/>
      <c r="BA147" s="119"/>
      <c r="BB147" s="119"/>
      <c r="BC147" s="119"/>
      <c r="BD147" s="119"/>
      <c r="BE147" s="119"/>
      <c r="BF147" s="119"/>
      <c r="BG147" s="119"/>
    </row>
    <row r="148" spans="1:59" outlineLevel="1" x14ac:dyDescent="0.25">
      <c r="A148" s="352">
        <v>123</v>
      </c>
      <c r="B148" s="140" t="s">
        <v>389</v>
      </c>
      <c r="C148" s="145" t="s">
        <v>390</v>
      </c>
      <c r="D148" s="141" t="s">
        <v>128</v>
      </c>
      <c r="E148" s="150">
        <v>126.5</v>
      </c>
      <c r="F148" s="237">
        <v>0</v>
      </c>
      <c r="G148" s="143">
        <f t="shared" si="42"/>
        <v>0</v>
      </c>
      <c r="H148" s="142"/>
      <c r="I148" s="143">
        <f t="shared" si="43"/>
        <v>0</v>
      </c>
      <c r="J148" s="142"/>
      <c r="K148" s="143">
        <f t="shared" si="44"/>
        <v>0</v>
      </c>
      <c r="L148" s="143">
        <v>21</v>
      </c>
      <c r="M148" s="143">
        <f t="shared" si="45"/>
        <v>0</v>
      </c>
      <c r="N148" s="143">
        <v>0</v>
      </c>
      <c r="O148" s="143">
        <f t="shared" si="46"/>
        <v>0</v>
      </c>
      <c r="P148" s="143">
        <v>0</v>
      </c>
      <c r="Q148" s="143">
        <f t="shared" si="47"/>
        <v>0</v>
      </c>
      <c r="R148" s="143"/>
      <c r="S148" s="332" t="s">
        <v>129</v>
      </c>
      <c r="T148" s="124">
        <v>0</v>
      </c>
      <c r="U148" s="124">
        <f t="shared" si="48"/>
        <v>0</v>
      </c>
      <c r="V148" s="124"/>
      <c r="W148" s="119"/>
      <c r="X148" s="119"/>
      <c r="Y148" s="119"/>
      <c r="Z148" s="119"/>
      <c r="AA148" s="119"/>
      <c r="AB148" s="119"/>
      <c r="AC148" s="119"/>
      <c r="AD148" s="119"/>
      <c r="AE148" s="119"/>
      <c r="AF148" s="119" t="s">
        <v>391</v>
      </c>
      <c r="AG148" s="119"/>
      <c r="AH148" s="119"/>
      <c r="AI148" s="119"/>
      <c r="AJ148" s="119"/>
      <c r="AK148" s="119"/>
      <c r="AL148" s="119"/>
      <c r="AM148" s="119"/>
      <c r="AN148" s="119"/>
      <c r="AO148" s="119"/>
      <c r="AP148" s="119"/>
      <c r="AQ148" s="119"/>
      <c r="AR148" s="119"/>
      <c r="AS148" s="119"/>
      <c r="AT148" s="119"/>
      <c r="AU148" s="119"/>
      <c r="AV148" s="119"/>
      <c r="AW148" s="119"/>
      <c r="AX148" s="119"/>
      <c r="AY148" s="119"/>
      <c r="AZ148" s="119"/>
      <c r="BA148" s="119"/>
      <c r="BB148" s="119"/>
      <c r="BC148" s="119"/>
      <c r="BD148" s="119"/>
      <c r="BE148" s="119"/>
      <c r="BF148" s="119"/>
      <c r="BG148" s="119"/>
    </row>
    <row r="149" spans="1:59" outlineLevel="1" x14ac:dyDescent="0.25">
      <c r="A149" s="352">
        <v>124</v>
      </c>
      <c r="B149" s="135" t="s">
        <v>392</v>
      </c>
      <c r="C149" s="146" t="s">
        <v>393</v>
      </c>
      <c r="D149" s="136" t="s">
        <v>195</v>
      </c>
      <c r="E149" s="150">
        <v>192.67500000000001</v>
      </c>
      <c r="F149" s="237">
        <v>0</v>
      </c>
      <c r="G149" s="138">
        <f t="shared" si="42"/>
        <v>0</v>
      </c>
      <c r="H149" s="137"/>
      <c r="I149" s="138">
        <f t="shared" si="43"/>
        <v>0</v>
      </c>
      <c r="J149" s="137"/>
      <c r="K149" s="138">
        <f t="shared" si="44"/>
        <v>0</v>
      </c>
      <c r="L149" s="138">
        <v>21</v>
      </c>
      <c r="M149" s="138">
        <f t="shared" si="45"/>
        <v>0</v>
      </c>
      <c r="N149" s="138">
        <v>0</v>
      </c>
      <c r="O149" s="138">
        <f t="shared" si="46"/>
        <v>0</v>
      </c>
      <c r="P149" s="138">
        <v>0</v>
      </c>
      <c r="Q149" s="138">
        <f t="shared" si="47"/>
        <v>0</v>
      </c>
      <c r="R149" s="138"/>
      <c r="S149" s="333" t="s">
        <v>129</v>
      </c>
      <c r="T149" s="124">
        <v>0</v>
      </c>
      <c r="U149" s="124">
        <f t="shared" si="48"/>
        <v>0</v>
      </c>
      <c r="V149" s="124"/>
      <c r="W149" s="119"/>
      <c r="X149" s="119"/>
      <c r="Y149" s="119"/>
      <c r="Z149" s="119"/>
      <c r="AA149" s="119"/>
      <c r="AB149" s="119"/>
      <c r="AC149" s="119"/>
      <c r="AD149" s="119"/>
      <c r="AE149" s="119"/>
      <c r="AF149" s="119" t="s">
        <v>391</v>
      </c>
      <c r="AG149" s="119"/>
      <c r="AH149" s="119"/>
      <c r="AI149" s="119"/>
      <c r="AJ149" s="119"/>
      <c r="AK149" s="119"/>
      <c r="AL149" s="119"/>
      <c r="AM149" s="119"/>
      <c r="AN149" s="119"/>
      <c r="AO149" s="119"/>
      <c r="AP149" s="119"/>
      <c r="AQ149" s="119"/>
      <c r="AR149" s="119"/>
      <c r="AS149" s="119"/>
      <c r="AT149" s="119"/>
      <c r="AU149" s="119"/>
      <c r="AV149" s="119"/>
      <c r="AW149" s="119"/>
      <c r="AX149" s="119"/>
      <c r="AY149" s="119"/>
      <c r="AZ149" s="119"/>
      <c r="BA149" s="119"/>
      <c r="BB149" s="119"/>
      <c r="BC149" s="119"/>
      <c r="BD149" s="119"/>
      <c r="BE149" s="119"/>
      <c r="BF149" s="119"/>
      <c r="BG149" s="119"/>
    </row>
    <row r="150" spans="1:59" outlineLevel="1" x14ac:dyDescent="0.25">
      <c r="A150" s="352">
        <v>125</v>
      </c>
      <c r="B150" s="122" t="s">
        <v>394</v>
      </c>
      <c r="C150" s="147" t="s">
        <v>395</v>
      </c>
      <c r="D150" s="123" t="s">
        <v>0</v>
      </c>
      <c r="E150" s="150">
        <v>1414.6172999999999</v>
      </c>
      <c r="F150" s="237">
        <v>0</v>
      </c>
      <c r="G150" s="124">
        <f t="shared" si="42"/>
        <v>0</v>
      </c>
      <c r="H150" s="125"/>
      <c r="I150" s="124">
        <f t="shared" si="43"/>
        <v>0</v>
      </c>
      <c r="J150" s="125"/>
      <c r="K150" s="124">
        <f t="shared" si="44"/>
        <v>0</v>
      </c>
      <c r="L150" s="124">
        <v>21</v>
      </c>
      <c r="M150" s="124">
        <f t="shared" si="45"/>
        <v>0</v>
      </c>
      <c r="N150" s="124">
        <v>0</v>
      </c>
      <c r="O150" s="124">
        <f t="shared" si="46"/>
        <v>0</v>
      </c>
      <c r="P150" s="124">
        <v>0</v>
      </c>
      <c r="Q150" s="124">
        <f t="shared" si="47"/>
        <v>0</v>
      </c>
      <c r="R150" s="124"/>
      <c r="S150" s="334" t="s">
        <v>138</v>
      </c>
      <c r="T150" s="124">
        <v>0</v>
      </c>
      <c r="U150" s="124">
        <f t="shared" si="48"/>
        <v>0</v>
      </c>
      <c r="V150" s="124"/>
      <c r="W150" s="119"/>
      <c r="X150" s="119"/>
      <c r="Y150" s="119"/>
      <c r="Z150" s="119"/>
      <c r="AA150" s="119"/>
      <c r="AB150" s="119"/>
      <c r="AC150" s="119"/>
      <c r="AD150" s="119"/>
      <c r="AE150" s="119"/>
      <c r="AF150" s="119" t="s">
        <v>343</v>
      </c>
      <c r="AG150" s="119"/>
      <c r="AH150" s="119"/>
      <c r="AI150" s="119"/>
      <c r="AJ150" s="119"/>
      <c r="AK150" s="119"/>
      <c r="AL150" s="119"/>
      <c r="AM150" s="119"/>
      <c r="AN150" s="119"/>
      <c r="AO150" s="119"/>
      <c r="AP150" s="119"/>
      <c r="AQ150" s="119"/>
      <c r="AR150" s="119"/>
      <c r="AS150" s="119"/>
      <c r="AT150" s="119"/>
      <c r="AU150" s="119"/>
      <c r="AV150" s="119"/>
      <c r="AW150" s="119"/>
      <c r="AX150" s="119"/>
      <c r="AY150" s="119"/>
      <c r="AZ150" s="119"/>
      <c r="BA150" s="119"/>
      <c r="BB150" s="119"/>
      <c r="BC150" s="119"/>
      <c r="BD150" s="119"/>
      <c r="BE150" s="119"/>
      <c r="BF150" s="119"/>
      <c r="BG150" s="119"/>
    </row>
    <row r="151" spans="1:59" x14ac:dyDescent="0.25">
      <c r="A151" s="351" t="s">
        <v>124</v>
      </c>
      <c r="B151" s="128" t="s">
        <v>90</v>
      </c>
      <c r="C151" s="144" t="s">
        <v>91</v>
      </c>
      <c r="D151" s="129"/>
      <c r="E151" s="130"/>
      <c r="F151" s="238"/>
      <c r="G151" s="131">
        <f>SUMIF(AF152:AF158,"&lt;&gt;NOR",G152:G158)</f>
        <v>0</v>
      </c>
      <c r="H151" s="131"/>
      <c r="I151" s="131">
        <f>SUM(I152:I158)</f>
        <v>0</v>
      </c>
      <c r="J151" s="131"/>
      <c r="K151" s="131">
        <f>SUM(K152:K158)</f>
        <v>0</v>
      </c>
      <c r="L151" s="131"/>
      <c r="M151" s="131">
        <f>SUM(M152:M158)</f>
        <v>0</v>
      </c>
      <c r="N151" s="131"/>
      <c r="O151" s="131">
        <f>SUM(O152:O158)</f>
        <v>16.73</v>
      </c>
      <c r="P151" s="131"/>
      <c r="Q151" s="131">
        <f>SUM(Q152:Q158)</f>
        <v>0</v>
      </c>
      <c r="R151" s="131"/>
      <c r="S151" s="331"/>
      <c r="T151" s="126"/>
      <c r="U151" s="126">
        <f>SUM(U152:U158)</f>
        <v>802.58</v>
      </c>
      <c r="V151" s="126"/>
      <c r="AF151" t="s">
        <v>125</v>
      </c>
    </row>
    <row r="152" spans="1:59" outlineLevel="1" x14ac:dyDescent="0.25">
      <c r="A152" s="352">
        <v>126</v>
      </c>
      <c r="B152" s="140" t="s">
        <v>396</v>
      </c>
      <c r="C152" s="145" t="s">
        <v>397</v>
      </c>
      <c r="D152" s="141" t="s">
        <v>128</v>
      </c>
      <c r="E152" s="150">
        <v>599.84</v>
      </c>
      <c r="F152" s="237">
        <v>0</v>
      </c>
      <c r="G152" s="143">
        <f t="shared" ref="G152:G158" si="49">ROUND(E152*F152,2)</f>
        <v>0</v>
      </c>
      <c r="H152" s="142"/>
      <c r="I152" s="143">
        <f t="shared" ref="I152:I158" si="50">ROUND(E152*H152,2)</f>
        <v>0</v>
      </c>
      <c r="J152" s="142"/>
      <c r="K152" s="143">
        <f t="shared" ref="K152:K158" si="51">ROUND(E152*J152,2)</f>
        <v>0</v>
      </c>
      <c r="L152" s="143">
        <v>21</v>
      </c>
      <c r="M152" s="143">
        <f t="shared" ref="M152:M158" si="52">G152*(1+L152/100)</f>
        <v>0</v>
      </c>
      <c r="N152" s="143">
        <v>1.6000000000000001E-4</v>
      </c>
      <c r="O152" s="143">
        <f t="shared" ref="O152:O158" si="53">ROUND(E152*N152,2)</f>
        <v>0.1</v>
      </c>
      <c r="P152" s="143">
        <v>0</v>
      </c>
      <c r="Q152" s="143">
        <f t="shared" ref="Q152:Q158" si="54">ROUND(E152*P152,2)</f>
        <v>0</v>
      </c>
      <c r="R152" s="143"/>
      <c r="S152" s="332" t="s">
        <v>138</v>
      </c>
      <c r="T152" s="124">
        <v>0.05</v>
      </c>
      <c r="U152" s="124">
        <f t="shared" ref="U152:U158" si="55">ROUND(E152*T152,2)</f>
        <v>29.99</v>
      </c>
      <c r="V152" s="124"/>
      <c r="W152" s="119"/>
      <c r="X152" s="119"/>
      <c r="Y152" s="119"/>
      <c r="Z152" s="119"/>
      <c r="AA152" s="119"/>
      <c r="AB152" s="119"/>
      <c r="AC152" s="119"/>
      <c r="AD152" s="119"/>
      <c r="AE152" s="119"/>
      <c r="AF152" s="119" t="s">
        <v>143</v>
      </c>
      <c r="AG152" s="119"/>
      <c r="AH152" s="119"/>
      <c r="AI152" s="119"/>
      <c r="AJ152" s="119"/>
      <c r="AK152" s="119"/>
      <c r="AL152" s="119"/>
      <c r="AM152" s="119"/>
      <c r="AN152" s="119"/>
      <c r="AO152" s="119"/>
      <c r="AP152" s="119"/>
      <c r="AQ152" s="119"/>
      <c r="AR152" s="119"/>
      <c r="AS152" s="119"/>
      <c r="AT152" s="119"/>
      <c r="AU152" s="119"/>
      <c r="AV152" s="119"/>
      <c r="AW152" s="119"/>
      <c r="AX152" s="119"/>
      <c r="AY152" s="119"/>
      <c r="AZ152" s="119"/>
      <c r="BA152" s="119"/>
      <c r="BB152" s="119"/>
      <c r="BC152" s="119"/>
      <c r="BD152" s="119"/>
      <c r="BE152" s="119"/>
      <c r="BF152" s="119"/>
      <c r="BG152" s="119"/>
    </row>
    <row r="153" spans="1:59" ht="20.399999999999999" outlineLevel="1" x14ac:dyDescent="0.25">
      <c r="A153" s="352">
        <v>127</v>
      </c>
      <c r="B153" s="140" t="s">
        <v>398</v>
      </c>
      <c r="C153" s="145" t="s">
        <v>399</v>
      </c>
      <c r="D153" s="141" t="s">
        <v>195</v>
      </c>
      <c r="E153" s="150">
        <v>183.2</v>
      </c>
      <c r="F153" s="237">
        <v>0</v>
      </c>
      <c r="G153" s="143">
        <f t="shared" si="49"/>
        <v>0</v>
      </c>
      <c r="H153" s="142"/>
      <c r="I153" s="143">
        <f t="shared" si="50"/>
        <v>0</v>
      </c>
      <c r="J153" s="142"/>
      <c r="K153" s="143">
        <f t="shared" si="51"/>
        <v>0</v>
      </c>
      <c r="L153" s="143">
        <v>21</v>
      </c>
      <c r="M153" s="143">
        <f t="shared" si="52"/>
        <v>0</v>
      </c>
      <c r="N153" s="143">
        <v>3.0000000000000001E-5</v>
      </c>
      <c r="O153" s="143">
        <f t="shared" si="53"/>
        <v>0.01</v>
      </c>
      <c r="P153" s="143">
        <v>0</v>
      </c>
      <c r="Q153" s="143">
        <f t="shared" si="54"/>
        <v>0</v>
      </c>
      <c r="R153" s="143"/>
      <c r="S153" s="332" t="s">
        <v>138</v>
      </c>
      <c r="T153" s="124">
        <v>0</v>
      </c>
      <c r="U153" s="124">
        <f t="shared" si="55"/>
        <v>0</v>
      </c>
      <c r="V153" s="124"/>
      <c r="W153" s="119"/>
      <c r="X153" s="119"/>
      <c r="Y153" s="119"/>
      <c r="Z153" s="119"/>
      <c r="AA153" s="119"/>
      <c r="AB153" s="119"/>
      <c r="AC153" s="119"/>
      <c r="AD153" s="119"/>
      <c r="AE153" s="119"/>
      <c r="AF153" s="119" t="s">
        <v>143</v>
      </c>
      <c r="AG153" s="119"/>
      <c r="AH153" s="119"/>
      <c r="AI153" s="119"/>
      <c r="AJ153" s="119"/>
      <c r="AK153" s="119"/>
      <c r="AL153" s="119"/>
      <c r="AM153" s="119"/>
      <c r="AN153" s="119"/>
      <c r="AO153" s="119"/>
      <c r="AP153" s="119"/>
      <c r="AQ153" s="119"/>
      <c r="AR153" s="119"/>
      <c r="AS153" s="119"/>
      <c r="AT153" s="119"/>
      <c r="AU153" s="119"/>
      <c r="AV153" s="119"/>
      <c r="AW153" s="119"/>
      <c r="AX153" s="119"/>
      <c r="AY153" s="119"/>
      <c r="AZ153" s="119"/>
      <c r="BA153" s="119"/>
      <c r="BB153" s="119"/>
      <c r="BC153" s="119"/>
      <c r="BD153" s="119"/>
      <c r="BE153" s="119"/>
      <c r="BF153" s="119"/>
      <c r="BG153" s="119"/>
    </row>
    <row r="154" spans="1:59" outlineLevel="1" x14ac:dyDescent="0.25">
      <c r="A154" s="352">
        <v>128</v>
      </c>
      <c r="B154" s="140" t="s">
        <v>400</v>
      </c>
      <c r="C154" s="145" t="s">
        <v>401</v>
      </c>
      <c r="D154" s="141" t="s">
        <v>128</v>
      </c>
      <c r="E154" s="150">
        <v>599.84</v>
      </c>
      <c r="F154" s="237">
        <v>0</v>
      </c>
      <c r="G154" s="143">
        <f t="shared" si="49"/>
        <v>0</v>
      </c>
      <c r="H154" s="142"/>
      <c r="I154" s="143">
        <f t="shared" si="50"/>
        <v>0</v>
      </c>
      <c r="J154" s="142"/>
      <c r="K154" s="143">
        <f t="shared" si="51"/>
        <v>0</v>
      </c>
      <c r="L154" s="143">
        <v>21</v>
      </c>
      <c r="M154" s="143">
        <f t="shared" si="52"/>
        <v>0</v>
      </c>
      <c r="N154" s="143">
        <v>5.3500000000000006E-3</v>
      </c>
      <c r="O154" s="143">
        <f t="shared" si="53"/>
        <v>3.21</v>
      </c>
      <c r="P154" s="143">
        <v>0</v>
      </c>
      <c r="Q154" s="143">
        <f t="shared" si="54"/>
        <v>0</v>
      </c>
      <c r="R154" s="143"/>
      <c r="S154" s="332" t="s">
        <v>138</v>
      </c>
      <c r="T154" s="124">
        <v>1.288</v>
      </c>
      <c r="U154" s="124">
        <f t="shared" si="55"/>
        <v>772.59</v>
      </c>
      <c r="V154" s="124"/>
      <c r="W154" s="119"/>
      <c r="X154" s="119"/>
      <c r="Y154" s="119"/>
      <c r="Z154" s="119"/>
      <c r="AA154" s="119"/>
      <c r="AB154" s="119"/>
      <c r="AC154" s="119"/>
      <c r="AD154" s="119"/>
      <c r="AE154" s="119"/>
      <c r="AF154" s="119" t="s">
        <v>143</v>
      </c>
      <c r="AG154" s="119"/>
      <c r="AH154" s="119"/>
      <c r="AI154" s="119"/>
      <c r="AJ154" s="119"/>
      <c r="AK154" s="119"/>
      <c r="AL154" s="119"/>
      <c r="AM154" s="119"/>
      <c r="AN154" s="119"/>
      <c r="AO154" s="119"/>
      <c r="AP154" s="119"/>
      <c r="AQ154" s="119"/>
      <c r="AR154" s="119"/>
      <c r="AS154" s="119"/>
      <c r="AT154" s="119"/>
      <c r="AU154" s="119"/>
      <c r="AV154" s="119"/>
      <c r="AW154" s="119"/>
      <c r="AX154" s="119"/>
      <c r="AY154" s="119"/>
      <c r="AZ154" s="119"/>
      <c r="BA154" s="119"/>
      <c r="BB154" s="119"/>
      <c r="BC154" s="119"/>
      <c r="BD154" s="119"/>
      <c r="BE154" s="119"/>
      <c r="BF154" s="119"/>
      <c r="BG154" s="119"/>
    </row>
    <row r="155" spans="1:59" outlineLevel="1" x14ac:dyDescent="0.25">
      <c r="A155" s="352">
        <v>129</v>
      </c>
      <c r="B155" s="140" t="s">
        <v>402</v>
      </c>
      <c r="C155" s="145" t="s">
        <v>403</v>
      </c>
      <c r="D155" s="141" t="s">
        <v>128</v>
      </c>
      <c r="E155" s="150">
        <v>599.84</v>
      </c>
      <c r="F155" s="237">
        <v>0</v>
      </c>
      <c r="G155" s="143">
        <f t="shared" si="49"/>
        <v>0</v>
      </c>
      <c r="H155" s="142"/>
      <c r="I155" s="143">
        <f t="shared" si="50"/>
        <v>0</v>
      </c>
      <c r="J155" s="142"/>
      <c r="K155" s="143">
        <f t="shared" si="51"/>
        <v>0</v>
      </c>
      <c r="L155" s="143">
        <v>21</v>
      </c>
      <c r="M155" s="143">
        <f t="shared" si="52"/>
        <v>0</v>
      </c>
      <c r="N155" s="143">
        <v>9.0000000000000008E-4</v>
      </c>
      <c r="O155" s="143">
        <f t="shared" si="53"/>
        <v>0.54</v>
      </c>
      <c r="P155" s="143">
        <v>0</v>
      </c>
      <c r="Q155" s="143">
        <f t="shared" si="54"/>
        <v>0</v>
      </c>
      <c r="R155" s="143"/>
      <c r="S155" s="332" t="s">
        <v>138</v>
      </c>
      <c r="T155" s="124">
        <v>0</v>
      </c>
      <c r="U155" s="124">
        <f t="shared" si="55"/>
        <v>0</v>
      </c>
      <c r="V155" s="124"/>
      <c r="W155" s="119"/>
      <c r="X155" s="119"/>
      <c r="Y155" s="119"/>
      <c r="Z155" s="119"/>
      <c r="AA155" s="119"/>
      <c r="AB155" s="119"/>
      <c r="AC155" s="119"/>
      <c r="AD155" s="119"/>
      <c r="AE155" s="119"/>
      <c r="AF155" s="119" t="s">
        <v>143</v>
      </c>
      <c r="AG155" s="119"/>
      <c r="AH155" s="119"/>
      <c r="AI155" s="119"/>
      <c r="AJ155" s="119"/>
      <c r="AK155" s="119"/>
      <c r="AL155" s="119"/>
      <c r="AM155" s="119"/>
      <c r="AN155" s="119"/>
      <c r="AO155" s="119"/>
      <c r="AP155" s="119"/>
      <c r="AQ155" s="119"/>
      <c r="AR155" s="119"/>
      <c r="AS155" s="119"/>
      <c r="AT155" s="119"/>
      <c r="AU155" s="119"/>
      <c r="AV155" s="119"/>
      <c r="AW155" s="119"/>
      <c r="AX155" s="119"/>
      <c r="AY155" s="119"/>
      <c r="AZ155" s="119"/>
      <c r="BA155" s="119"/>
      <c r="BB155" s="119"/>
      <c r="BC155" s="119"/>
      <c r="BD155" s="119"/>
      <c r="BE155" s="119"/>
      <c r="BF155" s="119"/>
      <c r="BG155" s="119"/>
    </row>
    <row r="156" spans="1:59" outlineLevel="1" x14ac:dyDescent="0.25">
      <c r="A156" s="352">
        <v>130</v>
      </c>
      <c r="B156" s="140" t="s">
        <v>404</v>
      </c>
      <c r="C156" s="145" t="s">
        <v>375</v>
      </c>
      <c r="D156" s="141" t="s">
        <v>376</v>
      </c>
      <c r="E156" s="150">
        <v>52</v>
      </c>
      <c r="F156" s="237">
        <v>0</v>
      </c>
      <c r="G156" s="143">
        <f t="shared" si="49"/>
        <v>0</v>
      </c>
      <c r="H156" s="142"/>
      <c r="I156" s="143">
        <f t="shared" si="50"/>
        <v>0</v>
      </c>
      <c r="J156" s="142"/>
      <c r="K156" s="143">
        <f t="shared" si="51"/>
        <v>0</v>
      </c>
      <c r="L156" s="143">
        <v>21</v>
      </c>
      <c r="M156" s="143">
        <f t="shared" si="52"/>
        <v>0</v>
      </c>
      <c r="N156" s="143">
        <v>1E-3</v>
      </c>
      <c r="O156" s="143">
        <f t="shared" si="53"/>
        <v>0.05</v>
      </c>
      <c r="P156" s="143">
        <v>0</v>
      </c>
      <c r="Q156" s="143">
        <f t="shared" si="54"/>
        <v>0</v>
      </c>
      <c r="R156" s="143"/>
      <c r="S156" s="332" t="s">
        <v>138</v>
      </c>
      <c r="T156" s="124">
        <v>0</v>
      </c>
      <c r="U156" s="124">
        <f t="shared" si="55"/>
        <v>0</v>
      </c>
      <c r="V156" s="124"/>
      <c r="W156" s="119"/>
      <c r="X156" s="119"/>
      <c r="Y156" s="119"/>
      <c r="Z156" s="119"/>
      <c r="AA156" s="119"/>
      <c r="AB156" s="119"/>
      <c r="AC156" s="119"/>
      <c r="AD156" s="119"/>
      <c r="AE156" s="119"/>
      <c r="AF156" s="119" t="s">
        <v>227</v>
      </c>
      <c r="AG156" s="119"/>
      <c r="AH156" s="119"/>
      <c r="AI156" s="119"/>
      <c r="AJ156" s="119"/>
      <c r="AK156" s="119"/>
      <c r="AL156" s="119"/>
      <c r="AM156" s="119"/>
      <c r="AN156" s="119"/>
      <c r="AO156" s="119"/>
      <c r="AP156" s="119"/>
      <c r="AQ156" s="119"/>
      <c r="AR156" s="119"/>
      <c r="AS156" s="119"/>
      <c r="AT156" s="119"/>
      <c r="AU156" s="119"/>
      <c r="AV156" s="119"/>
      <c r="AW156" s="119"/>
      <c r="AX156" s="119"/>
      <c r="AY156" s="119"/>
      <c r="AZ156" s="119"/>
      <c r="BA156" s="119"/>
      <c r="BB156" s="119"/>
      <c r="BC156" s="119"/>
      <c r="BD156" s="119"/>
      <c r="BE156" s="119"/>
      <c r="BF156" s="119"/>
      <c r="BG156" s="119"/>
    </row>
    <row r="157" spans="1:59" outlineLevel="1" x14ac:dyDescent="0.25">
      <c r="A157" s="352">
        <v>131</v>
      </c>
      <c r="B157" s="135" t="s">
        <v>405</v>
      </c>
      <c r="C157" s="146" t="s">
        <v>406</v>
      </c>
      <c r="D157" s="136" t="s">
        <v>128</v>
      </c>
      <c r="E157" s="150">
        <v>659.82399999999996</v>
      </c>
      <c r="F157" s="237">
        <v>0</v>
      </c>
      <c r="G157" s="138">
        <f t="shared" si="49"/>
        <v>0</v>
      </c>
      <c r="H157" s="137"/>
      <c r="I157" s="138">
        <f t="shared" si="50"/>
        <v>0</v>
      </c>
      <c r="J157" s="137"/>
      <c r="K157" s="138">
        <f t="shared" si="51"/>
        <v>0</v>
      </c>
      <c r="L157" s="138">
        <v>21</v>
      </c>
      <c r="M157" s="138">
        <f t="shared" si="52"/>
        <v>0</v>
      </c>
      <c r="N157" s="138">
        <v>1.9430000000000003E-2</v>
      </c>
      <c r="O157" s="138">
        <f t="shared" si="53"/>
        <v>12.82</v>
      </c>
      <c r="P157" s="138">
        <v>0</v>
      </c>
      <c r="Q157" s="138">
        <f t="shared" si="54"/>
        <v>0</v>
      </c>
      <c r="R157" s="138" t="s">
        <v>226</v>
      </c>
      <c r="S157" s="333" t="s">
        <v>138</v>
      </c>
      <c r="T157" s="124">
        <v>0</v>
      </c>
      <c r="U157" s="124">
        <f t="shared" si="55"/>
        <v>0</v>
      </c>
      <c r="V157" s="124"/>
      <c r="W157" s="119"/>
      <c r="X157" s="119"/>
      <c r="Y157" s="119"/>
      <c r="Z157" s="119"/>
      <c r="AA157" s="119"/>
      <c r="AB157" s="119"/>
      <c r="AC157" s="119"/>
      <c r="AD157" s="119"/>
      <c r="AE157" s="119"/>
      <c r="AF157" s="119" t="s">
        <v>227</v>
      </c>
      <c r="AG157" s="119"/>
      <c r="AH157" s="119"/>
      <c r="AI157" s="119"/>
      <c r="AJ157" s="119"/>
      <c r="AK157" s="119"/>
      <c r="AL157" s="119"/>
      <c r="AM157" s="119"/>
      <c r="AN157" s="119"/>
      <c r="AO157" s="119"/>
      <c r="AP157" s="119"/>
      <c r="AQ157" s="119"/>
      <c r="AR157" s="119"/>
      <c r="AS157" s="119"/>
      <c r="AT157" s="119"/>
      <c r="AU157" s="119"/>
      <c r="AV157" s="119"/>
      <c r="AW157" s="119"/>
      <c r="AX157" s="119"/>
      <c r="AY157" s="119"/>
      <c r="AZ157" s="119"/>
      <c r="BA157" s="119"/>
      <c r="BB157" s="119"/>
      <c r="BC157" s="119"/>
      <c r="BD157" s="119"/>
      <c r="BE157" s="119"/>
      <c r="BF157" s="119"/>
      <c r="BG157" s="119"/>
    </row>
    <row r="158" spans="1:59" outlineLevel="1" x14ac:dyDescent="0.25">
      <c r="A158" s="352">
        <v>132</v>
      </c>
      <c r="B158" s="122" t="s">
        <v>407</v>
      </c>
      <c r="C158" s="147" t="s">
        <v>408</v>
      </c>
      <c r="D158" s="123" t="s">
        <v>0</v>
      </c>
      <c r="E158" s="150">
        <v>8344.2479000000003</v>
      </c>
      <c r="F158" s="237">
        <v>0</v>
      </c>
      <c r="G158" s="124">
        <f t="shared" si="49"/>
        <v>0</v>
      </c>
      <c r="H158" s="125"/>
      <c r="I158" s="124">
        <f t="shared" si="50"/>
        <v>0</v>
      </c>
      <c r="J158" s="125"/>
      <c r="K158" s="124">
        <f t="shared" si="51"/>
        <v>0</v>
      </c>
      <c r="L158" s="124">
        <v>21</v>
      </c>
      <c r="M158" s="124">
        <f t="shared" si="52"/>
        <v>0</v>
      </c>
      <c r="N158" s="124">
        <v>0</v>
      </c>
      <c r="O158" s="124">
        <f t="shared" si="53"/>
        <v>0</v>
      </c>
      <c r="P158" s="124">
        <v>0</v>
      </c>
      <c r="Q158" s="124">
        <f t="shared" si="54"/>
        <v>0</v>
      </c>
      <c r="R158" s="124"/>
      <c r="S158" s="334" t="s">
        <v>138</v>
      </c>
      <c r="T158" s="124">
        <v>0</v>
      </c>
      <c r="U158" s="124">
        <f t="shared" si="55"/>
        <v>0</v>
      </c>
      <c r="V158" s="124"/>
      <c r="W158" s="119"/>
      <c r="X158" s="119"/>
      <c r="Y158" s="119"/>
      <c r="Z158" s="119"/>
      <c r="AA158" s="119"/>
      <c r="AB158" s="119"/>
      <c r="AC158" s="119"/>
      <c r="AD158" s="119"/>
      <c r="AE158" s="119"/>
      <c r="AF158" s="119" t="s">
        <v>343</v>
      </c>
      <c r="AG158" s="119"/>
      <c r="AH158" s="119"/>
      <c r="AI158" s="119"/>
      <c r="AJ158" s="119"/>
      <c r="AK158" s="119"/>
      <c r="AL158" s="119"/>
      <c r="AM158" s="119"/>
      <c r="AN158" s="119"/>
      <c r="AO158" s="119"/>
      <c r="AP158" s="119"/>
      <c r="AQ158" s="119"/>
      <c r="AR158" s="119"/>
      <c r="AS158" s="119"/>
      <c r="AT158" s="119"/>
      <c r="AU158" s="119"/>
      <c r="AV158" s="119"/>
      <c r="AW158" s="119"/>
      <c r="AX158" s="119"/>
      <c r="AY158" s="119"/>
      <c r="AZ158" s="119"/>
      <c r="BA158" s="119"/>
      <c r="BB158" s="119"/>
      <c r="BC158" s="119"/>
      <c r="BD158" s="119"/>
      <c r="BE158" s="119"/>
      <c r="BF158" s="119"/>
      <c r="BG158" s="119"/>
    </row>
    <row r="159" spans="1:59" x14ac:dyDescent="0.25">
      <c r="A159" s="351" t="s">
        <v>124</v>
      </c>
      <c r="B159" s="128" t="s">
        <v>92</v>
      </c>
      <c r="C159" s="144" t="s">
        <v>93</v>
      </c>
      <c r="D159" s="129"/>
      <c r="E159" s="130"/>
      <c r="F159" s="238"/>
      <c r="G159" s="131">
        <f>SUMIF(AF160:AF160,"&lt;&gt;NOR",G160:G160)</f>
        <v>0</v>
      </c>
      <c r="H159" s="131"/>
      <c r="I159" s="131">
        <f>SUM(I160:I160)</f>
        <v>0</v>
      </c>
      <c r="J159" s="131"/>
      <c r="K159" s="131">
        <f>SUM(K160:K160)</f>
        <v>0</v>
      </c>
      <c r="L159" s="131"/>
      <c r="M159" s="131">
        <f>SUM(M160:M160)</f>
        <v>0</v>
      </c>
      <c r="N159" s="131"/>
      <c r="O159" s="131">
        <f>SUM(O160:O160)</f>
        <v>0.03</v>
      </c>
      <c r="P159" s="131"/>
      <c r="Q159" s="131">
        <f>SUM(Q160:Q160)</f>
        <v>0</v>
      </c>
      <c r="R159" s="131"/>
      <c r="S159" s="331"/>
      <c r="T159" s="126"/>
      <c r="U159" s="126">
        <f>SUM(U160:U160)</f>
        <v>12.1</v>
      </c>
      <c r="V159" s="126"/>
      <c r="AF159" t="s">
        <v>125</v>
      </c>
    </row>
    <row r="160" spans="1:59" ht="20.399999999999999" outlineLevel="1" x14ac:dyDescent="0.25">
      <c r="A160" s="352">
        <v>133</v>
      </c>
      <c r="B160" s="140" t="s">
        <v>409</v>
      </c>
      <c r="C160" s="145" t="s">
        <v>410</v>
      </c>
      <c r="D160" s="141" t="s">
        <v>128</v>
      </c>
      <c r="E160" s="150">
        <v>60.8</v>
      </c>
      <c r="F160" s="237">
        <v>0</v>
      </c>
      <c r="G160" s="143">
        <f>ROUND(E160*F160,2)</f>
        <v>0</v>
      </c>
      <c r="H160" s="142"/>
      <c r="I160" s="143">
        <f>ROUND(E160*H160,2)</f>
        <v>0</v>
      </c>
      <c r="J160" s="142"/>
      <c r="K160" s="143">
        <f>ROUND(E160*J160,2)</f>
        <v>0</v>
      </c>
      <c r="L160" s="143">
        <v>21</v>
      </c>
      <c r="M160" s="143">
        <f>G160*(1+L160/100)</f>
        <v>0</v>
      </c>
      <c r="N160" s="143">
        <v>4.4000000000000002E-4</v>
      </c>
      <c r="O160" s="143">
        <f>ROUND(E160*N160,2)</f>
        <v>0.03</v>
      </c>
      <c r="P160" s="143">
        <v>0</v>
      </c>
      <c r="Q160" s="143">
        <f>ROUND(E160*P160,2)</f>
        <v>0</v>
      </c>
      <c r="R160" s="143"/>
      <c r="S160" s="332" t="s">
        <v>138</v>
      </c>
      <c r="T160" s="124">
        <v>0.19900000000000001</v>
      </c>
      <c r="U160" s="124">
        <f>ROUND(E160*T160,2)</f>
        <v>12.1</v>
      </c>
      <c r="V160" s="124"/>
      <c r="W160" s="119"/>
      <c r="X160" s="119"/>
      <c r="Y160" s="119"/>
      <c r="Z160" s="119"/>
      <c r="AA160" s="119"/>
      <c r="AB160" s="119"/>
      <c r="AC160" s="119"/>
      <c r="AD160" s="119"/>
      <c r="AE160" s="119"/>
      <c r="AF160" s="119" t="s">
        <v>143</v>
      </c>
      <c r="AG160" s="119"/>
      <c r="AH160" s="119"/>
      <c r="AI160" s="119"/>
      <c r="AJ160" s="119"/>
      <c r="AK160" s="119"/>
      <c r="AL160" s="119"/>
      <c r="AM160" s="119"/>
      <c r="AN160" s="119"/>
      <c r="AO160" s="119"/>
      <c r="AP160" s="119"/>
      <c r="AQ160" s="119"/>
      <c r="AR160" s="119"/>
      <c r="AS160" s="119"/>
      <c r="AT160" s="119"/>
      <c r="AU160" s="119"/>
      <c r="AV160" s="119"/>
      <c r="AW160" s="119"/>
      <c r="AX160" s="119"/>
      <c r="AY160" s="119"/>
      <c r="AZ160" s="119"/>
      <c r="BA160" s="119"/>
      <c r="BB160" s="119"/>
      <c r="BC160" s="119"/>
      <c r="BD160" s="119"/>
      <c r="BE160" s="119"/>
      <c r="BF160" s="119"/>
      <c r="BG160" s="119"/>
    </row>
    <row r="161" spans="1:59" x14ac:dyDescent="0.25">
      <c r="A161" s="351" t="s">
        <v>124</v>
      </c>
      <c r="B161" s="128" t="s">
        <v>94</v>
      </c>
      <c r="C161" s="144" t="s">
        <v>95</v>
      </c>
      <c r="D161" s="129"/>
      <c r="E161" s="130"/>
      <c r="F161" s="238"/>
      <c r="G161" s="131">
        <f>SUMIF(AF162:AF163,"&lt;&gt;NOR",G162:G163)</f>
        <v>0</v>
      </c>
      <c r="H161" s="131"/>
      <c r="I161" s="131">
        <f>SUM(I162:I163)</f>
        <v>0</v>
      </c>
      <c r="J161" s="131"/>
      <c r="K161" s="131">
        <f>SUM(K162:K163)</f>
        <v>0</v>
      </c>
      <c r="L161" s="131"/>
      <c r="M161" s="131">
        <f>SUM(M162:M163)</f>
        <v>0</v>
      </c>
      <c r="N161" s="131"/>
      <c r="O161" s="131">
        <f>SUM(O162:O163)</f>
        <v>0.66</v>
      </c>
      <c r="P161" s="131"/>
      <c r="Q161" s="131">
        <f>SUM(Q162:Q163)</f>
        <v>0</v>
      </c>
      <c r="R161" s="131"/>
      <c r="S161" s="331"/>
      <c r="T161" s="126"/>
      <c r="U161" s="126">
        <f>SUM(U162:U163)</f>
        <v>307.5</v>
      </c>
      <c r="V161" s="126"/>
      <c r="AF161" t="s">
        <v>125</v>
      </c>
    </row>
    <row r="162" spans="1:59" outlineLevel="1" x14ac:dyDescent="0.25">
      <c r="A162" s="352">
        <v>134</v>
      </c>
      <c r="B162" s="140" t="s">
        <v>411</v>
      </c>
      <c r="C162" s="145" t="s">
        <v>412</v>
      </c>
      <c r="D162" s="141" t="s">
        <v>128</v>
      </c>
      <c r="E162" s="150">
        <v>2288.0500000000002</v>
      </c>
      <c r="F162" s="237">
        <v>0</v>
      </c>
      <c r="G162" s="143">
        <f>ROUND(E162*F162,2)</f>
        <v>0</v>
      </c>
      <c r="H162" s="142"/>
      <c r="I162" s="143">
        <f>ROUND(E162*H162,2)</f>
        <v>0</v>
      </c>
      <c r="J162" s="142"/>
      <c r="K162" s="143">
        <f>ROUND(E162*J162,2)</f>
        <v>0</v>
      </c>
      <c r="L162" s="143">
        <v>21</v>
      </c>
      <c r="M162" s="143">
        <f>G162*(1+L162/100)</f>
        <v>0</v>
      </c>
      <c r="N162" s="143">
        <v>7.0000000000000007E-5</v>
      </c>
      <c r="O162" s="143">
        <f>ROUND(E162*N162,2)</f>
        <v>0.16</v>
      </c>
      <c r="P162" s="143">
        <v>0</v>
      </c>
      <c r="Q162" s="143">
        <f>ROUND(E162*P162,2)</f>
        <v>0</v>
      </c>
      <c r="R162" s="143"/>
      <c r="S162" s="332" t="s">
        <v>138</v>
      </c>
      <c r="T162" s="124">
        <v>3.2480000000000002E-2</v>
      </c>
      <c r="U162" s="124">
        <f>ROUND(E162*T162,2)</f>
        <v>74.319999999999993</v>
      </c>
      <c r="V162" s="124"/>
      <c r="W162" s="119"/>
      <c r="X162" s="119"/>
      <c r="Y162" s="119"/>
      <c r="Z162" s="119"/>
      <c r="AA162" s="119"/>
      <c r="AB162" s="119"/>
      <c r="AC162" s="119"/>
      <c r="AD162" s="119"/>
      <c r="AE162" s="119"/>
      <c r="AF162" s="119" t="s">
        <v>143</v>
      </c>
      <c r="AG162" s="119"/>
      <c r="AH162" s="119"/>
      <c r="AI162" s="119"/>
      <c r="AJ162" s="119"/>
      <c r="AK162" s="119"/>
      <c r="AL162" s="119"/>
      <c r="AM162" s="119"/>
      <c r="AN162" s="119"/>
      <c r="AO162" s="119"/>
      <c r="AP162" s="119"/>
      <c r="AQ162" s="119"/>
      <c r="AR162" s="119"/>
      <c r="AS162" s="119"/>
      <c r="AT162" s="119"/>
      <c r="AU162" s="119"/>
      <c r="AV162" s="119"/>
      <c r="AW162" s="119"/>
      <c r="AX162" s="119"/>
      <c r="AY162" s="119"/>
      <c r="AZ162" s="119"/>
      <c r="BA162" s="119"/>
      <c r="BB162" s="119"/>
      <c r="BC162" s="119"/>
      <c r="BD162" s="119"/>
      <c r="BE162" s="119"/>
      <c r="BF162" s="119"/>
      <c r="BG162" s="119"/>
    </row>
    <row r="163" spans="1:59" outlineLevel="1" x14ac:dyDescent="0.25">
      <c r="A163" s="352">
        <v>135</v>
      </c>
      <c r="B163" s="140" t="s">
        <v>413</v>
      </c>
      <c r="C163" s="145" t="s">
        <v>414</v>
      </c>
      <c r="D163" s="141" t="s">
        <v>128</v>
      </c>
      <c r="E163" s="150">
        <v>2288.0500000000002</v>
      </c>
      <c r="F163" s="237">
        <v>0</v>
      </c>
      <c r="G163" s="143">
        <f>ROUND(E163*F163,2)</f>
        <v>0</v>
      </c>
      <c r="H163" s="142"/>
      <c r="I163" s="143">
        <f>ROUND(E163*H163,2)</f>
        <v>0</v>
      </c>
      <c r="J163" s="142"/>
      <c r="K163" s="143">
        <f>ROUND(E163*J163,2)</f>
        <v>0</v>
      </c>
      <c r="L163" s="143">
        <v>21</v>
      </c>
      <c r="M163" s="143">
        <f>G163*(1+L163/100)</f>
        <v>0</v>
      </c>
      <c r="N163" s="143">
        <v>2.2000000000000001E-4</v>
      </c>
      <c r="O163" s="143">
        <f>ROUND(E163*N163,2)</f>
        <v>0.5</v>
      </c>
      <c r="P163" s="143">
        <v>0</v>
      </c>
      <c r="Q163" s="143">
        <f>ROUND(E163*P163,2)</f>
        <v>0</v>
      </c>
      <c r="R163" s="143"/>
      <c r="S163" s="332" t="s">
        <v>138</v>
      </c>
      <c r="T163" s="124">
        <v>0.10191</v>
      </c>
      <c r="U163" s="124">
        <f>ROUND(E163*T163,2)</f>
        <v>233.18</v>
      </c>
      <c r="V163" s="124"/>
      <c r="W163" s="119"/>
      <c r="X163" s="119"/>
      <c r="Y163" s="119"/>
      <c r="Z163" s="119"/>
      <c r="AA163" s="119"/>
      <c r="AB163" s="119"/>
      <c r="AC163" s="119"/>
      <c r="AD163" s="119"/>
      <c r="AE163" s="119"/>
      <c r="AF163" s="119" t="s">
        <v>143</v>
      </c>
      <c r="AG163" s="119"/>
      <c r="AH163" s="119"/>
      <c r="AI163" s="119"/>
      <c r="AJ163" s="119"/>
      <c r="AK163" s="119"/>
      <c r="AL163" s="119"/>
      <c r="AM163" s="119"/>
      <c r="AN163" s="119"/>
      <c r="AO163" s="119"/>
      <c r="AP163" s="119"/>
      <c r="AQ163" s="119"/>
      <c r="AR163" s="119"/>
      <c r="AS163" s="119"/>
      <c r="AT163" s="119"/>
      <c r="AU163" s="119"/>
      <c r="AV163" s="119"/>
      <c r="AW163" s="119"/>
      <c r="AX163" s="119"/>
      <c r="AY163" s="119"/>
      <c r="AZ163" s="119"/>
      <c r="BA163" s="119"/>
      <c r="BB163" s="119"/>
      <c r="BC163" s="119"/>
      <c r="BD163" s="119"/>
      <c r="BE163" s="119"/>
      <c r="BF163" s="119"/>
      <c r="BG163" s="119"/>
    </row>
    <row r="164" spans="1:59" x14ac:dyDescent="0.25">
      <c r="A164" s="351" t="s">
        <v>124</v>
      </c>
      <c r="B164" s="128" t="s">
        <v>96</v>
      </c>
      <c r="C164" s="144" t="s">
        <v>97</v>
      </c>
      <c r="D164" s="129"/>
      <c r="E164" s="130"/>
      <c r="F164" s="238"/>
      <c r="G164" s="131">
        <f>SUMIF(AF165:AF171,"&lt;&gt;NOR",G165:G171)</f>
        <v>0</v>
      </c>
      <c r="H164" s="131"/>
      <c r="I164" s="131">
        <f>SUM(I165:I171)</f>
        <v>0</v>
      </c>
      <c r="J164" s="131"/>
      <c r="K164" s="131">
        <f>SUM(K165:K171)</f>
        <v>0</v>
      </c>
      <c r="L164" s="131"/>
      <c r="M164" s="131">
        <f>SUM(M165:M171)</f>
        <v>0</v>
      </c>
      <c r="N164" s="131"/>
      <c r="O164" s="131">
        <f>SUM(O165:O171)</f>
        <v>0</v>
      </c>
      <c r="P164" s="131"/>
      <c r="Q164" s="131">
        <f>SUM(Q165:Q171)</f>
        <v>0</v>
      </c>
      <c r="R164" s="131"/>
      <c r="S164" s="331"/>
      <c r="T164" s="126"/>
      <c r="U164" s="126">
        <f>SUM(U165:U171)</f>
        <v>612.91</v>
      </c>
      <c r="V164" s="126"/>
      <c r="AF164" t="s">
        <v>125</v>
      </c>
    </row>
    <row r="165" spans="1:59" outlineLevel="1" x14ac:dyDescent="0.25">
      <c r="A165" s="352">
        <v>136</v>
      </c>
      <c r="B165" s="140" t="s">
        <v>415</v>
      </c>
      <c r="C165" s="145" t="s">
        <v>416</v>
      </c>
      <c r="D165" s="141" t="s">
        <v>176</v>
      </c>
      <c r="E165" s="150">
        <v>191.77374</v>
      </c>
      <c r="F165" s="237">
        <v>0</v>
      </c>
      <c r="G165" s="143">
        <f t="shared" ref="G165:G171" si="56">ROUND(E165*F165,2)</f>
        <v>0</v>
      </c>
      <c r="H165" s="142"/>
      <c r="I165" s="143">
        <f t="shared" ref="I165:I171" si="57">ROUND(E165*H165,2)</f>
        <v>0</v>
      </c>
      <c r="J165" s="142"/>
      <c r="K165" s="143">
        <f t="shared" ref="K165:K171" si="58">ROUND(E165*J165,2)</f>
        <v>0</v>
      </c>
      <c r="L165" s="143">
        <v>21</v>
      </c>
      <c r="M165" s="143">
        <f t="shared" ref="M165:M171" si="59">G165*(1+L165/100)</f>
        <v>0</v>
      </c>
      <c r="N165" s="143">
        <v>0</v>
      </c>
      <c r="O165" s="143">
        <f t="shared" ref="O165:O171" si="60">ROUND(E165*N165,2)</f>
        <v>0</v>
      </c>
      <c r="P165" s="143">
        <v>0</v>
      </c>
      <c r="Q165" s="143">
        <f t="shared" ref="Q165:Q171" si="61">ROUND(E165*P165,2)</f>
        <v>0</v>
      </c>
      <c r="R165" s="143"/>
      <c r="S165" s="332" t="s">
        <v>138</v>
      </c>
      <c r="T165" s="124">
        <v>0.16400000000000001</v>
      </c>
      <c r="U165" s="124">
        <f t="shared" ref="U165:U171" si="62">ROUND(E165*T165,2)</f>
        <v>31.45</v>
      </c>
      <c r="V165" s="124"/>
      <c r="W165" s="119"/>
      <c r="X165" s="119"/>
      <c r="Y165" s="119"/>
      <c r="Z165" s="119"/>
      <c r="AA165" s="119"/>
      <c r="AB165" s="119"/>
      <c r="AC165" s="119"/>
      <c r="AD165" s="119"/>
      <c r="AE165" s="119"/>
      <c r="AF165" s="119" t="s">
        <v>417</v>
      </c>
      <c r="AG165" s="119"/>
      <c r="AH165" s="119"/>
      <c r="AI165" s="119"/>
      <c r="AJ165" s="119"/>
      <c r="AK165" s="119"/>
      <c r="AL165" s="119"/>
      <c r="AM165" s="119"/>
      <c r="AN165" s="119"/>
      <c r="AO165" s="119"/>
      <c r="AP165" s="119"/>
      <c r="AQ165" s="119"/>
      <c r="AR165" s="119"/>
      <c r="AS165" s="119"/>
      <c r="AT165" s="119"/>
      <c r="AU165" s="119"/>
      <c r="AV165" s="119"/>
      <c r="AW165" s="119"/>
      <c r="AX165" s="119"/>
      <c r="AY165" s="119"/>
      <c r="AZ165" s="119"/>
      <c r="BA165" s="119"/>
      <c r="BB165" s="119"/>
      <c r="BC165" s="119"/>
      <c r="BD165" s="119"/>
      <c r="BE165" s="119"/>
      <c r="BF165" s="119"/>
      <c r="BG165" s="119"/>
    </row>
    <row r="166" spans="1:59" ht="20.399999999999999" outlineLevel="1" x14ac:dyDescent="0.25">
      <c r="A166" s="352">
        <v>137</v>
      </c>
      <c r="B166" s="140" t="s">
        <v>418</v>
      </c>
      <c r="C166" s="145" t="s">
        <v>419</v>
      </c>
      <c r="D166" s="141" t="s">
        <v>176</v>
      </c>
      <c r="E166" s="150">
        <v>191.77374</v>
      </c>
      <c r="F166" s="237">
        <v>0</v>
      </c>
      <c r="G166" s="143">
        <f t="shared" si="56"/>
        <v>0</v>
      </c>
      <c r="H166" s="142"/>
      <c r="I166" s="143">
        <f t="shared" si="57"/>
        <v>0</v>
      </c>
      <c r="J166" s="142"/>
      <c r="K166" s="143">
        <f t="shared" si="58"/>
        <v>0</v>
      </c>
      <c r="L166" s="143">
        <v>21</v>
      </c>
      <c r="M166" s="143">
        <f t="shared" si="59"/>
        <v>0</v>
      </c>
      <c r="N166" s="143">
        <v>0</v>
      </c>
      <c r="O166" s="143">
        <f t="shared" si="60"/>
        <v>0</v>
      </c>
      <c r="P166" s="143">
        <v>0</v>
      </c>
      <c r="Q166" s="143">
        <f t="shared" si="61"/>
        <v>0</v>
      </c>
      <c r="R166" s="143"/>
      <c r="S166" s="332" t="s">
        <v>138</v>
      </c>
      <c r="T166" s="124">
        <v>0.55000000000000004</v>
      </c>
      <c r="U166" s="124">
        <f t="shared" si="62"/>
        <v>105.48</v>
      </c>
      <c r="V166" s="124"/>
      <c r="W166" s="119"/>
      <c r="X166" s="119"/>
      <c r="Y166" s="119"/>
      <c r="Z166" s="119"/>
      <c r="AA166" s="119"/>
      <c r="AB166" s="119"/>
      <c r="AC166" s="119"/>
      <c r="AD166" s="119"/>
      <c r="AE166" s="119"/>
      <c r="AF166" s="119" t="s">
        <v>417</v>
      </c>
      <c r="AG166" s="119"/>
      <c r="AH166" s="119"/>
      <c r="AI166" s="119"/>
      <c r="AJ166" s="119"/>
      <c r="AK166" s="119"/>
      <c r="AL166" s="119"/>
      <c r="AM166" s="119"/>
      <c r="AN166" s="119"/>
      <c r="AO166" s="119"/>
      <c r="AP166" s="119"/>
      <c r="AQ166" s="119"/>
      <c r="AR166" s="119"/>
      <c r="AS166" s="119"/>
      <c r="AT166" s="119"/>
      <c r="AU166" s="119"/>
      <c r="AV166" s="119"/>
      <c r="AW166" s="119"/>
      <c r="AX166" s="119"/>
      <c r="AY166" s="119"/>
      <c r="AZ166" s="119"/>
      <c r="BA166" s="119"/>
      <c r="BB166" s="119"/>
      <c r="BC166" s="119"/>
      <c r="BD166" s="119"/>
      <c r="BE166" s="119"/>
      <c r="BF166" s="119"/>
      <c r="BG166" s="119"/>
    </row>
    <row r="167" spans="1:59" outlineLevel="1" x14ac:dyDescent="0.25">
      <c r="A167" s="352">
        <v>138</v>
      </c>
      <c r="B167" s="140" t="s">
        <v>420</v>
      </c>
      <c r="C167" s="145" t="s">
        <v>421</v>
      </c>
      <c r="D167" s="141" t="s">
        <v>176</v>
      </c>
      <c r="E167" s="150">
        <v>1917.7374</v>
      </c>
      <c r="F167" s="237">
        <v>0</v>
      </c>
      <c r="G167" s="143">
        <f t="shared" si="56"/>
        <v>0</v>
      </c>
      <c r="H167" s="142"/>
      <c r="I167" s="143">
        <f t="shared" si="57"/>
        <v>0</v>
      </c>
      <c r="J167" s="142"/>
      <c r="K167" s="143">
        <f t="shared" si="58"/>
        <v>0</v>
      </c>
      <c r="L167" s="143">
        <v>21</v>
      </c>
      <c r="M167" s="143">
        <f t="shared" si="59"/>
        <v>0</v>
      </c>
      <c r="N167" s="143">
        <v>0</v>
      </c>
      <c r="O167" s="143">
        <f t="shared" si="60"/>
        <v>0</v>
      </c>
      <c r="P167" s="143">
        <v>0</v>
      </c>
      <c r="Q167" s="143">
        <f t="shared" si="61"/>
        <v>0</v>
      </c>
      <c r="R167" s="143"/>
      <c r="S167" s="332" t="s">
        <v>138</v>
      </c>
      <c r="T167" s="124">
        <v>0.10500000000000001</v>
      </c>
      <c r="U167" s="124">
        <f t="shared" si="62"/>
        <v>201.36</v>
      </c>
      <c r="V167" s="124"/>
      <c r="W167" s="119"/>
      <c r="X167" s="119"/>
      <c r="Y167" s="119"/>
      <c r="Z167" s="119"/>
      <c r="AA167" s="119"/>
      <c r="AB167" s="119"/>
      <c r="AC167" s="119"/>
      <c r="AD167" s="119"/>
      <c r="AE167" s="119"/>
      <c r="AF167" s="119" t="s">
        <v>417</v>
      </c>
      <c r="AG167" s="119"/>
      <c r="AH167" s="119"/>
      <c r="AI167" s="119"/>
      <c r="AJ167" s="119"/>
      <c r="AK167" s="119"/>
      <c r="AL167" s="119"/>
      <c r="AM167" s="119"/>
      <c r="AN167" s="119"/>
      <c r="AO167" s="119"/>
      <c r="AP167" s="119"/>
      <c r="AQ167" s="119"/>
      <c r="AR167" s="119"/>
      <c r="AS167" s="119"/>
      <c r="AT167" s="119"/>
      <c r="AU167" s="119"/>
      <c r="AV167" s="119"/>
      <c r="AW167" s="119"/>
      <c r="AX167" s="119"/>
      <c r="AY167" s="119"/>
      <c r="AZ167" s="119"/>
      <c r="BA167" s="119"/>
      <c r="BB167" s="119"/>
      <c r="BC167" s="119"/>
      <c r="BD167" s="119"/>
      <c r="BE167" s="119"/>
      <c r="BF167" s="119"/>
      <c r="BG167" s="119"/>
    </row>
    <row r="168" spans="1:59" outlineLevel="1" x14ac:dyDescent="0.25">
      <c r="A168" s="352">
        <v>139</v>
      </c>
      <c r="B168" s="140" t="s">
        <v>422</v>
      </c>
      <c r="C168" s="145" t="s">
        <v>423</v>
      </c>
      <c r="D168" s="141" t="s">
        <v>176</v>
      </c>
      <c r="E168" s="150">
        <v>191.77374</v>
      </c>
      <c r="F168" s="237">
        <v>0</v>
      </c>
      <c r="G168" s="143">
        <f t="shared" si="56"/>
        <v>0</v>
      </c>
      <c r="H168" s="142"/>
      <c r="I168" s="143">
        <f t="shared" si="57"/>
        <v>0</v>
      </c>
      <c r="J168" s="142"/>
      <c r="K168" s="143">
        <f t="shared" si="58"/>
        <v>0</v>
      </c>
      <c r="L168" s="143">
        <v>21</v>
      </c>
      <c r="M168" s="143">
        <f t="shared" si="59"/>
        <v>0</v>
      </c>
      <c r="N168" s="143">
        <v>0</v>
      </c>
      <c r="O168" s="143">
        <f t="shared" si="60"/>
        <v>0</v>
      </c>
      <c r="P168" s="143">
        <v>0</v>
      </c>
      <c r="Q168" s="143">
        <f t="shared" si="61"/>
        <v>0</v>
      </c>
      <c r="R168" s="143"/>
      <c r="S168" s="332" t="s">
        <v>138</v>
      </c>
      <c r="T168" s="124">
        <v>0</v>
      </c>
      <c r="U168" s="124">
        <f t="shared" si="62"/>
        <v>0</v>
      </c>
      <c r="V168" s="124"/>
      <c r="W168" s="119"/>
      <c r="X168" s="119"/>
      <c r="Y168" s="119"/>
      <c r="Z168" s="119"/>
      <c r="AA168" s="119"/>
      <c r="AB168" s="119"/>
      <c r="AC168" s="119"/>
      <c r="AD168" s="119"/>
      <c r="AE168" s="119"/>
      <c r="AF168" s="119" t="s">
        <v>417</v>
      </c>
      <c r="AG168" s="119"/>
      <c r="AH168" s="119"/>
      <c r="AI168" s="119"/>
      <c r="AJ168" s="119"/>
      <c r="AK168" s="119"/>
      <c r="AL168" s="119"/>
      <c r="AM168" s="119"/>
      <c r="AN168" s="119"/>
      <c r="AO168" s="119"/>
      <c r="AP168" s="119"/>
      <c r="AQ168" s="119"/>
      <c r="AR168" s="119"/>
      <c r="AS168" s="119"/>
      <c r="AT168" s="119"/>
      <c r="AU168" s="119"/>
      <c r="AV168" s="119"/>
      <c r="AW168" s="119"/>
      <c r="AX168" s="119"/>
      <c r="AY168" s="119"/>
      <c r="AZ168" s="119"/>
      <c r="BA168" s="119"/>
      <c r="BB168" s="119"/>
      <c r="BC168" s="119"/>
      <c r="BD168" s="119"/>
      <c r="BE168" s="119"/>
      <c r="BF168" s="119"/>
      <c r="BG168" s="119"/>
    </row>
    <row r="169" spans="1:59" outlineLevel="1" x14ac:dyDescent="0.25">
      <c r="A169" s="352">
        <v>140</v>
      </c>
      <c r="B169" s="140" t="s">
        <v>424</v>
      </c>
      <c r="C169" s="145" t="s">
        <v>425</v>
      </c>
      <c r="D169" s="141" t="s">
        <v>176</v>
      </c>
      <c r="E169" s="150">
        <v>191.77374</v>
      </c>
      <c r="F169" s="237">
        <v>0</v>
      </c>
      <c r="G169" s="143">
        <f t="shared" si="56"/>
        <v>0</v>
      </c>
      <c r="H169" s="142"/>
      <c r="I169" s="143">
        <f t="shared" si="57"/>
        <v>0</v>
      </c>
      <c r="J169" s="142"/>
      <c r="K169" s="143">
        <f t="shared" si="58"/>
        <v>0</v>
      </c>
      <c r="L169" s="143">
        <v>21</v>
      </c>
      <c r="M169" s="143">
        <f t="shared" si="59"/>
        <v>0</v>
      </c>
      <c r="N169" s="143">
        <v>0</v>
      </c>
      <c r="O169" s="143">
        <f t="shared" si="60"/>
        <v>0</v>
      </c>
      <c r="P169" s="143">
        <v>0</v>
      </c>
      <c r="Q169" s="143">
        <f t="shared" si="61"/>
        <v>0</v>
      </c>
      <c r="R169" s="143"/>
      <c r="S169" s="332" t="s">
        <v>138</v>
      </c>
      <c r="T169" s="124">
        <v>0.49000000000000005</v>
      </c>
      <c r="U169" s="124">
        <f t="shared" si="62"/>
        <v>93.97</v>
      </c>
      <c r="V169" s="124"/>
      <c r="W169" s="119"/>
      <c r="X169" s="119"/>
      <c r="Y169" s="119"/>
      <c r="Z169" s="119"/>
      <c r="AA169" s="119"/>
      <c r="AB169" s="119"/>
      <c r="AC169" s="119"/>
      <c r="AD169" s="119"/>
      <c r="AE169" s="119"/>
      <c r="AF169" s="119" t="s">
        <v>417</v>
      </c>
      <c r="AG169" s="119"/>
      <c r="AH169" s="119"/>
      <c r="AI169" s="119"/>
      <c r="AJ169" s="119"/>
      <c r="AK169" s="119"/>
      <c r="AL169" s="119"/>
      <c r="AM169" s="119"/>
      <c r="AN169" s="119"/>
      <c r="AO169" s="119"/>
      <c r="AP169" s="119"/>
      <c r="AQ169" s="119"/>
      <c r="AR169" s="119"/>
      <c r="AS169" s="119"/>
      <c r="AT169" s="119"/>
      <c r="AU169" s="119"/>
      <c r="AV169" s="119"/>
      <c r="AW169" s="119"/>
      <c r="AX169" s="119"/>
      <c r="AY169" s="119"/>
      <c r="AZ169" s="119"/>
      <c r="BA169" s="119"/>
      <c r="BB169" s="119"/>
      <c r="BC169" s="119"/>
      <c r="BD169" s="119"/>
      <c r="BE169" s="119"/>
      <c r="BF169" s="119"/>
      <c r="BG169" s="119"/>
    </row>
    <row r="170" spans="1:59" outlineLevel="1" x14ac:dyDescent="0.25">
      <c r="A170" s="352">
        <v>141</v>
      </c>
      <c r="B170" s="140" t="s">
        <v>426</v>
      </c>
      <c r="C170" s="145" t="s">
        <v>427</v>
      </c>
      <c r="D170" s="141" t="s">
        <v>176</v>
      </c>
      <c r="E170" s="150">
        <v>1725.9636599999999</v>
      </c>
      <c r="F170" s="237">
        <v>0</v>
      </c>
      <c r="G170" s="143">
        <f t="shared" si="56"/>
        <v>0</v>
      </c>
      <c r="H170" s="142"/>
      <c r="I170" s="143">
        <f t="shared" si="57"/>
        <v>0</v>
      </c>
      <c r="J170" s="142"/>
      <c r="K170" s="143">
        <f t="shared" si="58"/>
        <v>0</v>
      </c>
      <c r="L170" s="143">
        <v>21</v>
      </c>
      <c r="M170" s="143">
        <f t="shared" si="59"/>
        <v>0</v>
      </c>
      <c r="N170" s="143">
        <v>0</v>
      </c>
      <c r="O170" s="143">
        <f t="shared" si="60"/>
        <v>0</v>
      </c>
      <c r="P170" s="143">
        <v>0</v>
      </c>
      <c r="Q170" s="143">
        <f t="shared" si="61"/>
        <v>0</v>
      </c>
      <c r="R170" s="143"/>
      <c r="S170" s="332" t="s">
        <v>138</v>
      </c>
      <c r="T170" s="124">
        <v>0</v>
      </c>
      <c r="U170" s="124">
        <f t="shared" si="62"/>
        <v>0</v>
      </c>
      <c r="V170" s="124"/>
      <c r="W170" s="119"/>
      <c r="X170" s="119"/>
      <c r="Y170" s="119"/>
      <c r="Z170" s="119"/>
      <c r="AA170" s="119"/>
      <c r="AB170" s="119"/>
      <c r="AC170" s="119"/>
      <c r="AD170" s="119"/>
      <c r="AE170" s="119"/>
      <c r="AF170" s="119" t="s">
        <v>417</v>
      </c>
      <c r="AG170" s="119"/>
      <c r="AH170" s="119"/>
      <c r="AI170" s="119"/>
      <c r="AJ170" s="119"/>
      <c r="AK170" s="119"/>
      <c r="AL170" s="119"/>
      <c r="AM170" s="119"/>
      <c r="AN170" s="119"/>
      <c r="AO170" s="119"/>
      <c r="AP170" s="119"/>
      <c r="AQ170" s="119"/>
      <c r="AR170" s="119"/>
      <c r="AS170" s="119"/>
      <c r="AT170" s="119"/>
      <c r="AU170" s="119"/>
      <c r="AV170" s="119"/>
      <c r="AW170" s="119"/>
      <c r="AX170" s="119"/>
      <c r="AY170" s="119"/>
      <c r="AZ170" s="119"/>
      <c r="BA170" s="119"/>
      <c r="BB170" s="119"/>
      <c r="BC170" s="119"/>
      <c r="BD170" s="119"/>
      <c r="BE170" s="119"/>
      <c r="BF170" s="119"/>
      <c r="BG170" s="119"/>
    </row>
    <row r="171" spans="1:59" outlineLevel="1" x14ac:dyDescent="0.25">
      <c r="A171" s="353">
        <v>142</v>
      </c>
      <c r="B171" s="135" t="s">
        <v>428</v>
      </c>
      <c r="C171" s="146" t="s">
        <v>429</v>
      </c>
      <c r="D171" s="136" t="s">
        <v>176</v>
      </c>
      <c r="E171" s="149">
        <v>191.77374</v>
      </c>
      <c r="F171" s="239">
        <v>0</v>
      </c>
      <c r="G171" s="138">
        <f t="shared" si="56"/>
        <v>0</v>
      </c>
      <c r="H171" s="137"/>
      <c r="I171" s="138">
        <f t="shared" si="57"/>
        <v>0</v>
      </c>
      <c r="J171" s="137"/>
      <c r="K171" s="138">
        <f t="shared" si="58"/>
        <v>0</v>
      </c>
      <c r="L171" s="138">
        <v>21</v>
      </c>
      <c r="M171" s="138">
        <f t="shared" si="59"/>
        <v>0</v>
      </c>
      <c r="N171" s="138">
        <v>0</v>
      </c>
      <c r="O171" s="138">
        <f t="shared" si="60"/>
        <v>0</v>
      </c>
      <c r="P171" s="138">
        <v>0</v>
      </c>
      <c r="Q171" s="138">
        <f t="shared" si="61"/>
        <v>0</v>
      </c>
      <c r="R171" s="138"/>
      <c r="S171" s="333" t="s">
        <v>138</v>
      </c>
      <c r="T171" s="124">
        <v>0.94200000000000006</v>
      </c>
      <c r="U171" s="124">
        <f t="shared" si="62"/>
        <v>180.65</v>
      </c>
      <c r="V171" s="124"/>
      <c r="W171" s="119"/>
      <c r="X171" s="119"/>
      <c r="Y171" s="119"/>
      <c r="Z171" s="119"/>
      <c r="AA171" s="119"/>
      <c r="AB171" s="119"/>
      <c r="AC171" s="119"/>
      <c r="AD171" s="119"/>
      <c r="AE171" s="119"/>
      <c r="AF171" s="119" t="s">
        <v>417</v>
      </c>
      <c r="AG171" s="119"/>
      <c r="AH171" s="119"/>
      <c r="AI171" s="119"/>
      <c r="AJ171" s="119"/>
      <c r="AK171" s="119"/>
      <c r="AL171" s="119"/>
      <c r="AM171" s="119"/>
      <c r="AN171" s="119"/>
      <c r="AO171" s="119"/>
      <c r="AP171" s="119"/>
      <c r="AQ171" s="119"/>
      <c r="AR171" s="119"/>
      <c r="AS171" s="119"/>
      <c r="AT171" s="119"/>
      <c r="AU171" s="119"/>
      <c r="AV171" s="119"/>
      <c r="AW171" s="119"/>
      <c r="AX171" s="119"/>
      <c r="AY171" s="119"/>
      <c r="AZ171" s="119"/>
      <c r="BA171" s="119"/>
      <c r="BB171" s="119"/>
      <c r="BC171" s="119"/>
      <c r="BD171" s="119"/>
      <c r="BE171" s="119"/>
      <c r="BF171" s="119"/>
      <c r="BG171" s="119"/>
    </row>
    <row r="172" spans="1:59" x14ac:dyDescent="0.25">
      <c r="A172" s="6"/>
      <c r="B172" s="4"/>
      <c r="C172" s="148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35"/>
      <c r="T172" s="3"/>
      <c r="U172" s="3"/>
      <c r="V172" s="3"/>
      <c r="AD172">
        <v>15</v>
      </c>
      <c r="AE172">
        <v>21</v>
      </c>
    </row>
    <row r="173" spans="1:59" x14ac:dyDescent="0.25">
      <c r="A173" s="354"/>
      <c r="B173" s="158" t="s">
        <v>29</v>
      </c>
      <c r="C173" s="159"/>
      <c r="D173" s="160"/>
      <c r="E173" s="161"/>
      <c r="F173" s="161"/>
      <c r="G173" s="162">
        <f>G8+G12+G34+G38+G43+G54+G59+G74+G77+G82+G84+G115+G117+G121+G123+G132+G134+G143+G151+G159+G161+G164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35"/>
      <c r="T173" s="3"/>
      <c r="U173" s="3"/>
      <c r="V173" s="3"/>
      <c r="AD173">
        <f>SUMIF(L7:L171,AD172,G7:G171)</f>
        <v>0</v>
      </c>
      <c r="AE173">
        <f>SUMIF(L7:L171,AE172,G7:G171)</f>
        <v>0</v>
      </c>
      <c r="AF173" t="s">
        <v>430</v>
      </c>
    </row>
    <row r="174" spans="1:59" x14ac:dyDescent="0.25">
      <c r="A174" s="6"/>
      <c r="B174" s="4"/>
      <c r="C174" s="148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35"/>
      <c r="T174" s="3"/>
      <c r="U174" s="3"/>
      <c r="V174" s="3"/>
    </row>
    <row r="175" spans="1:59" x14ac:dyDescent="0.25">
      <c r="D175" s="10"/>
    </row>
    <row r="176" spans="1:59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</sheetData>
  <sheetProtection password="C0FB" sheet="1" objects="1" scenarios="1"/>
  <mergeCells count="4">
    <mergeCell ref="A1:G1"/>
    <mergeCell ref="C4:S4"/>
    <mergeCell ref="C3:S3"/>
    <mergeCell ref="C2:S2"/>
  </mergeCells>
  <pageMargins left="0.39370078740157483" right="0.39370078740157483" top="0.78740157480314965" bottom="0.59055118110236227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5"/>
  <sheetViews>
    <sheetView zoomScaleNormal="100" workbookViewId="0">
      <selection activeCell="A2" sqref="A2:B4"/>
    </sheetView>
  </sheetViews>
  <sheetFormatPr defaultRowHeight="13.2" x14ac:dyDescent="0.25"/>
  <cols>
    <col min="2" max="2" width="13" customWidth="1"/>
    <col min="3" max="3" width="42.5546875" customWidth="1"/>
    <col min="6" max="6" width="9.5546875" customWidth="1"/>
    <col min="7" max="7" width="12.21875" customWidth="1"/>
    <col min="8" max="8" width="10.77734375" style="10" customWidth="1"/>
  </cols>
  <sheetData>
    <row r="1" spans="1:8" ht="15.6" x14ac:dyDescent="0.3">
      <c r="A1" s="318" t="s">
        <v>5</v>
      </c>
      <c r="B1" s="318"/>
      <c r="C1" s="318"/>
      <c r="D1" s="318"/>
      <c r="E1" s="318"/>
      <c r="F1" s="318"/>
      <c r="G1" s="318"/>
    </row>
    <row r="2" spans="1:8" x14ac:dyDescent="0.25">
      <c r="A2" s="413" t="s">
        <v>6</v>
      </c>
      <c r="B2" s="410" t="s">
        <v>44</v>
      </c>
      <c r="C2" s="339" t="s">
        <v>810</v>
      </c>
      <c r="D2" s="340"/>
      <c r="E2" s="340"/>
      <c r="F2" s="340"/>
      <c r="G2" s="340"/>
      <c r="H2" s="338"/>
    </row>
    <row r="3" spans="1:8" x14ac:dyDescent="0.25">
      <c r="A3" s="413" t="s">
        <v>7</v>
      </c>
      <c r="B3" s="410" t="s">
        <v>39</v>
      </c>
      <c r="C3" s="339"/>
      <c r="D3" s="340"/>
      <c r="E3" s="340"/>
      <c r="F3" s="340"/>
      <c r="G3" s="340"/>
      <c r="H3" s="338"/>
    </row>
    <row r="4" spans="1:8" x14ac:dyDescent="0.25">
      <c r="A4" s="414" t="s">
        <v>8</v>
      </c>
      <c r="B4" s="412" t="s">
        <v>620</v>
      </c>
      <c r="C4" s="336" t="s">
        <v>621</v>
      </c>
      <c r="D4" s="337"/>
      <c r="E4" s="337"/>
      <c r="F4" s="337"/>
      <c r="G4" s="337"/>
      <c r="H4" s="338"/>
    </row>
    <row r="5" spans="1:8" x14ac:dyDescent="0.25">
      <c r="B5" s="67"/>
      <c r="C5" s="67"/>
      <c r="D5" s="10"/>
    </row>
    <row r="6" spans="1:8" ht="52.8" x14ac:dyDescent="0.25">
      <c r="A6" s="344" t="s">
        <v>105</v>
      </c>
      <c r="B6" s="345" t="s">
        <v>106</v>
      </c>
      <c r="C6" s="345" t="s">
        <v>107</v>
      </c>
      <c r="D6" s="346" t="s">
        <v>108</v>
      </c>
      <c r="E6" s="344" t="s">
        <v>109</v>
      </c>
      <c r="F6" s="347" t="s">
        <v>110</v>
      </c>
      <c r="G6" s="344" t="s">
        <v>29</v>
      </c>
      <c r="H6" s="348" t="s">
        <v>120</v>
      </c>
    </row>
    <row r="7" spans="1:8" x14ac:dyDescent="0.25">
      <c r="A7" s="3"/>
      <c r="B7" s="4"/>
      <c r="C7" s="4"/>
      <c r="D7" s="6"/>
      <c r="E7" s="120"/>
      <c r="F7" s="121"/>
      <c r="G7" s="121"/>
      <c r="H7" s="341"/>
    </row>
    <row r="8" spans="1:8" x14ac:dyDescent="0.25">
      <c r="A8" s="213" t="s">
        <v>124</v>
      </c>
      <c r="B8" s="214" t="s">
        <v>618</v>
      </c>
      <c r="C8" s="215" t="s">
        <v>622</v>
      </c>
      <c r="D8" s="216"/>
      <c r="E8" s="217"/>
      <c r="F8" s="210"/>
      <c r="G8" s="210">
        <f>SUM(G9:G32)</f>
        <v>0</v>
      </c>
      <c r="H8" s="342"/>
    </row>
    <row r="9" spans="1:8" x14ac:dyDescent="0.25">
      <c r="A9" s="183">
        <v>1</v>
      </c>
      <c r="B9" s="184" t="s">
        <v>39</v>
      </c>
      <c r="C9" s="185" t="s">
        <v>623</v>
      </c>
      <c r="D9" s="186" t="s">
        <v>574</v>
      </c>
      <c r="E9" s="187">
        <v>1</v>
      </c>
      <c r="F9" s="240">
        <v>0</v>
      </c>
      <c r="G9" s="188">
        <f t="shared" ref="G9:G16" si="0">E9*F9</f>
        <v>0</v>
      </c>
      <c r="H9" s="343" t="s">
        <v>129</v>
      </c>
    </row>
    <row r="10" spans="1:8" x14ac:dyDescent="0.25">
      <c r="A10" s="183">
        <v>2</v>
      </c>
      <c r="B10" s="184"/>
      <c r="C10" s="189" t="s">
        <v>624</v>
      </c>
      <c r="D10" s="186" t="s">
        <v>574</v>
      </c>
      <c r="E10" s="187">
        <v>1</v>
      </c>
      <c r="F10" s="240">
        <v>0</v>
      </c>
      <c r="G10" s="188">
        <f t="shared" si="0"/>
        <v>0</v>
      </c>
      <c r="H10" s="343" t="s">
        <v>129</v>
      </c>
    </row>
    <row r="11" spans="1:8" x14ac:dyDescent="0.25">
      <c r="A11" s="183">
        <v>3</v>
      </c>
      <c r="B11" s="184"/>
      <c r="C11" s="185" t="s">
        <v>625</v>
      </c>
      <c r="D11" s="186"/>
      <c r="E11" s="187"/>
      <c r="F11" s="241"/>
      <c r="G11" s="188"/>
      <c r="H11" s="343"/>
    </row>
    <row r="12" spans="1:8" x14ac:dyDescent="0.25">
      <c r="A12" s="183">
        <v>4</v>
      </c>
      <c r="B12" s="184"/>
      <c r="C12" s="189" t="s">
        <v>626</v>
      </c>
      <c r="D12" s="186" t="s">
        <v>627</v>
      </c>
      <c r="E12" s="187">
        <v>2</v>
      </c>
      <c r="F12" s="240">
        <v>0</v>
      </c>
      <c r="G12" s="188">
        <f t="shared" si="0"/>
        <v>0</v>
      </c>
      <c r="H12" s="343" t="s">
        <v>129</v>
      </c>
    </row>
    <row r="13" spans="1:8" x14ac:dyDescent="0.25">
      <c r="A13" s="183">
        <v>5</v>
      </c>
      <c r="B13" s="184"/>
      <c r="C13" s="189" t="s">
        <v>628</v>
      </c>
      <c r="D13" s="186" t="s">
        <v>627</v>
      </c>
      <c r="E13" s="187">
        <v>1</v>
      </c>
      <c r="F13" s="240">
        <v>0</v>
      </c>
      <c r="G13" s="188">
        <f t="shared" si="0"/>
        <v>0</v>
      </c>
      <c r="H13" s="343" t="s">
        <v>129</v>
      </c>
    </row>
    <row r="14" spans="1:8" x14ac:dyDescent="0.25">
      <c r="A14" s="183">
        <v>5</v>
      </c>
      <c r="B14" s="184" t="s">
        <v>620</v>
      </c>
      <c r="C14" s="189" t="s">
        <v>629</v>
      </c>
      <c r="D14" s="186" t="s">
        <v>574</v>
      </c>
      <c r="E14" s="187">
        <v>3</v>
      </c>
      <c r="F14" s="240">
        <v>0</v>
      </c>
      <c r="G14" s="188">
        <f t="shared" si="0"/>
        <v>0</v>
      </c>
      <c r="H14" s="343" t="s">
        <v>129</v>
      </c>
    </row>
    <row r="15" spans="1:8" x14ac:dyDescent="0.25">
      <c r="A15" s="183">
        <v>6</v>
      </c>
      <c r="B15" s="184"/>
      <c r="C15" s="185" t="s">
        <v>630</v>
      </c>
      <c r="D15" s="186" t="s">
        <v>133</v>
      </c>
      <c r="E15" s="187">
        <v>1</v>
      </c>
      <c r="F15" s="240">
        <v>0</v>
      </c>
      <c r="G15" s="188">
        <f t="shared" si="0"/>
        <v>0</v>
      </c>
      <c r="H15" s="343" t="s">
        <v>129</v>
      </c>
    </row>
    <row r="16" spans="1:8" x14ac:dyDescent="0.25">
      <c r="A16" s="183">
        <v>7</v>
      </c>
      <c r="B16" s="184"/>
      <c r="C16" s="185" t="s">
        <v>631</v>
      </c>
      <c r="D16" s="186" t="s">
        <v>574</v>
      </c>
      <c r="E16" s="187">
        <v>1</v>
      </c>
      <c r="F16" s="240">
        <v>0</v>
      </c>
      <c r="G16" s="188">
        <f t="shared" si="0"/>
        <v>0</v>
      </c>
      <c r="H16" s="343" t="s">
        <v>129</v>
      </c>
    </row>
    <row r="17" spans="1:8" x14ac:dyDescent="0.25">
      <c r="A17" s="183">
        <v>8</v>
      </c>
      <c r="B17" s="184" t="s">
        <v>58</v>
      </c>
      <c r="C17" s="185" t="s">
        <v>57</v>
      </c>
      <c r="D17" s="186" t="s">
        <v>632</v>
      </c>
      <c r="E17" s="187" t="s">
        <v>632</v>
      </c>
      <c r="F17" s="241"/>
      <c r="G17" s="188" t="s">
        <v>632</v>
      </c>
      <c r="H17" s="343"/>
    </row>
    <row r="18" spans="1:8" x14ac:dyDescent="0.25">
      <c r="A18" s="183">
        <v>9</v>
      </c>
      <c r="B18" s="184"/>
      <c r="C18" s="185" t="s">
        <v>633</v>
      </c>
      <c r="D18" s="186" t="s">
        <v>128</v>
      </c>
      <c r="E18" s="187">
        <v>9</v>
      </c>
      <c r="F18" s="240">
        <v>0</v>
      </c>
      <c r="G18" s="188">
        <f>E18*F18</f>
        <v>0</v>
      </c>
      <c r="H18" s="343" t="s">
        <v>129</v>
      </c>
    </row>
    <row r="19" spans="1:8" x14ac:dyDescent="0.25">
      <c r="A19" s="183">
        <v>10</v>
      </c>
      <c r="B19" s="184"/>
      <c r="C19" s="185" t="s">
        <v>634</v>
      </c>
      <c r="D19" s="186" t="s">
        <v>142</v>
      </c>
      <c r="E19" s="187">
        <v>15</v>
      </c>
      <c r="F19" s="240">
        <v>0</v>
      </c>
      <c r="G19" s="188">
        <f t="shared" ref="G19:G25" si="1">E19*F19</f>
        <v>0</v>
      </c>
      <c r="H19" s="343" t="s">
        <v>129</v>
      </c>
    </row>
    <row r="20" spans="1:8" x14ac:dyDescent="0.25">
      <c r="A20" s="183">
        <v>11</v>
      </c>
      <c r="B20" s="184"/>
      <c r="C20" s="185" t="s">
        <v>635</v>
      </c>
      <c r="D20" s="186" t="s">
        <v>142</v>
      </c>
      <c r="E20" s="187">
        <v>6</v>
      </c>
      <c r="F20" s="240">
        <v>0</v>
      </c>
      <c r="G20" s="188">
        <f t="shared" si="1"/>
        <v>0</v>
      </c>
      <c r="H20" s="343" t="s">
        <v>129</v>
      </c>
    </row>
    <row r="21" spans="1:8" ht="20.399999999999999" x14ac:dyDescent="0.25">
      <c r="A21" s="183">
        <v>12</v>
      </c>
      <c r="B21" s="184"/>
      <c r="C21" s="185" t="s">
        <v>636</v>
      </c>
      <c r="D21" s="186" t="s">
        <v>128</v>
      </c>
      <c r="E21" s="187">
        <v>9</v>
      </c>
      <c r="F21" s="240">
        <v>0</v>
      </c>
      <c r="G21" s="188">
        <f t="shared" si="1"/>
        <v>0</v>
      </c>
      <c r="H21" s="343" t="s">
        <v>129</v>
      </c>
    </row>
    <row r="22" spans="1:8" x14ac:dyDescent="0.25">
      <c r="A22" s="183">
        <v>13</v>
      </c>
      <c r="B22" s="184"/>
      <c r="C22" s="185" t="s">
        <v>637</v>
      </c>
      <c r="D22" s="186" t="s">
        <v>142</v>
      </c>
      <c r="E22" s="187">
        <v>3</v>
      </c>
      <c r="F22" s="240">
        <v>0</v>
      </c>
      <c r="G22" s="188">
        <f t="shared" si="1"/>
        <v>0</v>
      </c>
      <c r="H22" s="343" t="s">
        <v>129</v>
      </c>
    </row>
    <row r="23" spans="1:8" x14ac:dyDescent="0.25">
      <c r="A23" s="183">
        <v>14</v>
      </c>
      <c r="B23" s="184"/>
      <c r="C23" s="185" t="s">
        <v>638</v>
      </c>
      <c r="D23" s="186" t="s">
        <v>142</v>
      </c>
      <c r="E23" s="187">
        <v>3</v>
      </c>
      <c r="F23" s="240">
        <v>0</v>
      </c>
      <c r="G23" s="188">
        <f t="shared" si="1"/>
        <v>0</v>
      </c>
      <c r="H23" s="343" t="s">
        <v>129</v>
      </c>
    </row>
    <row r="24" spans="1:8" x14ac:dyDescent="0.25">
      <c r="A24" s="183">
        <v>15</v>
      </c>
      <c r="B24" s="184"/>
      <c r="C24" s="185" t="s">
        <v>639</v>
      </c>
      <c r="D24" s="186" t="s">
        <v>142</v>
      </c>
      <c r="E24" s="187">
        <v>3</v>
      </c>
      <c r="F24" s="240">
        <v>0</v>
      </c>
      <c r="G24" s="188">
        <f t="shared" si="1"/>
        <v>0</v>
      </c>
      <c r="H24" s="343" t="s">
        <v>129</v>
      </c>
    </row>
    <row r="25" spans="1:8" x14ac:dyDescent="0.25">
      <c r="A25" s="183">
        <v>16</v>
      </c>
      <c r="B25" s="184"/>
      <c r="C25" s="185" t="s">
        <v>640</v>
      </c>
      <c r="D25" s="186" t="s">
        <v>142</v>
      </c>
      <c r="E25" s="187">
        <v>12</v>
      </c>
      <c r="F25" s="240">
        <v>0</v>
      </c>
      <c r="G25" s="188">
        <f t="shared" si="1"/>
        <v>0</v>
      </c>
      <c r="H25" s="343" t="s">
        <v>129</v>
      </c>
    </row>
    <row r="26" spans="1:8" x14ac:dyDescent="0.25">
      <c r="A26" s="183">
        <v>17</v>
      </c>
      <c r="B26" s="184" t="s">
        <v>62</v>
      </c>
      <c r="C26" s="185" t="s">
        <v>57</v>
      </c>
      <c r="D26" s="186"/>
      <c r="E26" s="187"/>
      <c r="F26" s="241"/>
      <c r="G26" s="188"/>
      <c r="H26" s="343"/>
    </row>
    <row r="27" spans="1:8" x14ac:dyDescent="0.25">
      <c r="A27" s="183">
        <v>18</v>
      </c>
      <c r="B27" s="184"/>
      <c r="C27" s="185" t="s">
        <v>641</v>
      </c>
      <c r="D27" s="186" t="s">
        <v>142</v>
      </c>
      <c r="E27" s="187">
        <v>6</v>
      </c>
      <c r="F27" s="240">
        <v>0</v>
      </c>
      <c r="G27" s="188">
        <f t="shared" ref="G27:G32" si="2">E27*F27</f>
        <v>0</v>
      </c>
      <c r="H27" s="343" t="s">
        <v>129</v>
      </c>
    </row>
    <row r="28" spans="1:8" x14ac:dyDescent="0.25">
      <c r="A28" s="183">
        <v>19</v>
      </c>
      <c r="B28" s="184"/>
      <c r="C28" s="185" t="s">
        <v>642</v>
      </c>
      <c r="D28" s="186" t="s">
        <v>142</v>
      </c>
      <c r="E28" s="187">
        <v>1.5</v>
      </c>
      <c r="F28" s="240">
        <v>0</v>
      </c>
      <c r="G28" s="188">
        <f t="shared" si="2"/>
        <v>0</v>
      </c>
      <c r="H28" s="343" t="s">
        <v>129</v>
      </c>
    </row>
    <row r="29" spans="1:8" x14ac:dyDescent="0.25">
      <c r="A29" s="183">
        <v>20</v>
      </c>
      <c r="B29" s="184"/>
      <c r="C29" s="185" t="s">
        <v>643</v>
      </c>
      <c r="D29" s="186" t="s">
        <v>627</v>
      </c>
      <c r="E29" s="187">
        <v>9</v>
      </c>
      <c r="F29" s="240">
        <v>0</v>
      </c>
      <c r="G29" s="188">
        <f t="shared" si="2"/>
        <v>0</v>
      </c>
      <c r="H29" s="343" t="s">
        <v>129</v>
      </c>
    </row>
    <row r="30" spans="1:8" x14ac:dyDescent="0.25">
      <c r="A30" s="183">
        <v>21</v>
      </c>
      <c r="B30" s="184"/>
      <c r="C30" s="185" t="s">
        <v>644</v>
      </c>
      <c r="D30" s="186" t="s">
        <v>574</v>
      </c>
      <c r="E30" s="187">
        <v>1</v>
      </c>
      <c r="F30" s="240">
        <v>0</v>
      </c>
      <c r="G30" s="188">
        <f t="shared" si="2"/>
        <v>0</v>
      </c>
      <c r="H30" s="343" t="s">
        <v>129</v>
      </c>
    </row>
    <row r="31" spans="1:8" x14ac:dyDescent="0.25">
      <c r="A31" s="183">
        <v>22</v>
      </c>
      <c r="B31" s="184"/>
      <c r="C31" s="185" t="s">
        <v>645</v>
      </c>
      <c r="D31" s="186" t="s">
        <v>574</v>
      </c>
      <c r="E31" s="187">
        <v>1</v>
      </c>
      <c r="F31" s="240">
        <v>0</v>
      </c>
      <c r="G31" s="188">
        <f t="shared" si="2"/>
        <v>0</v>
      </c>
      <c r="H31" s="343" t="s">
        <v>129</v>
      </c>
    </row>
    <row r="32" spans="1:8" ht="20.399999999999999" x14ac:dyDescent="0.25">
      <c r="A32" s="190">
        <v>23</v>
      </c>
      <c r="B32" s="191"/>
      <c r="C32" s="192" t="s">
        <v>646</v>
      </c>
      <c r="D32" s="193" t="s">
        <v>647</v>
      </c>
      <c r="E32" s="194">
        <v>2</v>
      </c>
      <c r="F32" s="242">
        <v>0</v>
      </c>
      <c r="G32" s="195">
        <f t="shared" si="2"/>
        <v>0</v>
      </c>
      <c r="H32" s="343" t="s">
        <v>129</v>
      </c>
    </row>
    <row r="33" spans="1:7" x14ac:dyDescent="0.25">
      <c r="A33" s="3"/>
      <c r="B33" s="4"/>
      <c r="C33" s="148"/>
      <c r="D33" s="6"/>
      <c r="E33" s="3"/>
      <c r="F33" s="3"/>
      <c r="G33" s="3"/>
    </row>
    <row r="34" spans="1:7" x14ac:dyDescent="0.25">
      <c r="A34" s="157"/>
      <c r="B34" s="158" t="s">
        <v>29</v>
      </c>
      <c r="C34" s="159"/>
      <c r="D34" s="160"/>
      <c r="E34" s="161"/>
      <c r="F34" s="161"/>
      <c r="G34" s="162">
        <f>G8</f>
        <v>0</v>
      </c>
    </row>
    <row r="35" spans="1:7" x14ac:dyDescent="0.25">
      <c r="A35" s="3"/>
      <c r="B35" s="4"/>
      <c r="C35" s="148"/>
      <c r="D35" s="6"/>
      <c r="E35" s="3"/>
      <c r="F35" s="3"/>
      <c r="G35" s="3"/>
    </row>
  </sheetData>
  <sheetProtection password="C0FB" sheet="1" objects="1" scenarios="1"/>
  <mergeCells count="4">
    <mergeCell ref="A1:G1"/>
    <mergeCell ref="C4:H4"/>
    <mergeCell ref="C3:H3"/>
    <mergeCell ref="C2:H2"/>
  </mergeCells>
  <pageMargins left="0.59055118110236227" right="0.39370078740157483" top="0.78740157480314965" bottom="0.59055118110236227" header="0.31496062992125984" footer="0.31496062992125984"/>
  <pageSetup paperSize="9" scale="7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4"/>
  <sheetViews>
    <sheetView zoomScaleNormal="100" workbookViewId="0">
      <selection activeCell="A2" sqref="A2:B4"/>
    </sheetView>
  </sheetViews>
  <sheetFormatPr defaultRowHeight="13.2" x14ac:dyDescent="0.25"/>
  <cols>
    <col min="2" max="2" width="13" customWidth="1"/>
    <col min="3" max="3" width="45.5546875" customWidth="1"/>
    <col min="7" max="7" width="13" customWidth="1"/>
    <col min="8" max="8" width="10.5546875" style="10" customWidth="1"/>
  </cols>
  <sheetData>
    <row r="1" spans="1:8" ht="15.6" x14ac:dyDescent="0.3">
      <c r="A1" s="318" t="s">
        <v>5</v>
      </c>
      <c r="B1" s="318"/>
      <c r="C1" s="318"/>
      <c r="D1" s="318"/>
      <c r="E1" s="318"/>
      <c r="F1" s="318"/>
      <c r="G1" s="318"/>
    </row>
    <row r="2" spans="1:8" x14ac:dyDescent="0.25">
      <c r="A2" s="413" t="s">
        <v>6</v>
      </c>
      <c r="B2" s="410" t="s">
        <v>44</v>
      </c>
      <c r="C2" s="339" t="s">
        <v>810</v>
      </c>
      <c r="D2" s="340"/>
      <c r="E2" s="340"/>
      <c r="F2" s="340"/>
      <c r="G2" s="340"/>
      <c r="H2" s="338"/>
    </row>
    <row r="3" spans="1:8" x14ac:dyDescent="0.25">
      <c r="A3" s="413" t="s">
        <v>7</v>
      </c>
      <c r="B3" s="410" t="s">
        <v>620</v>
      </c>
      <c r="C3" s="339" t="s">
        <v>812</v>
      </c>
      <c r="D3" s="340"/>
      <c r="E3" s="340"/>
      <c r="F3" s="340"/>
      <c r="G3" s="340"/>
      <c r="H3" s="338"/>
    </row>
    <row r="4" spans="1:8" x14ac:dyDescent="0.25">
      <c r="A4" s="414" t="s">
        <v>8</v>
      </c>
      <c r="B4" s="412" t="s">
        <v>58</v>
      </c>
      <c r="C4" s="336" t="s">
        <v>648</v>
      </c>
      <c r="D4" s="337"/>
      <c r="E4" s="337"/>
      <c r="F4" s="337"/>
      <c r="G4" s="337"/>
      <c r="H4" s="338"/>
    </row>
    <row r="5" spans="1:8" x14ac:dyDescent="0.25">
      <c r="B5" s="67"/>
      <c r="C5" s="67"/>
      <c r="D5" s="10"/>
    </row>
    <row r="6" spans="1:8" s="21" customFormat="1" ht="50.4" customHeight="1" x14ac:dyDescent="0.25">
      <c r="A6" s="344" t="s">
        <v>105</v>
      </c>
      <c r="B6" s="345" t="s">
        <v>106</v>
      </c>
      <c r="C6" s="345" t="s">
        <v>107</v>
      </c>
      <c r="D6" s="346" t="s">
        <v>108</v>
      </c>
      <c r="E6" s="344" t="s">
        <v>109</v>
      </c>
      <c r="F6" s="347" t="s">
        <v>110</v>
      </c>
      <c r="G6" s="344" t="s">
        <v>29</v>
      </c>
      <c r="H6" s="348" t="s">
        <v>120</v>
      </c>
    </row>
    <row r="7" spans="1:8" x14ac:dyDescent="0.25">
      <c r="A7" s="3"/>
      <c r="B7" s="4"/>
      <c r="C7" s="4"/>
      <c r="D7" s="6"/>
      <c r="E7" s="120"/>
      <c r="F7" s="121"/>
      <c r="G7" s="121"/>
      <c r="H7" s="341"/>
    </row>
    <row r="8" spans="1:8" x14ac:dyDescent="0.25">
      <c r="A8" s="204" t="s">
        <v>124</v>
      </c>
      <c r="B8" s="205" t="s">
        <v>649</v>
      </c>
      <c r="C8" s="206" t="s">
        <v>650</v>
      </c>
      <c r="D8" s="207"/>
      <c r="E8" s="208"/>
      <c r="F8" s="208"/>
      <c r="G8" s="209"/>
      <c r="H8" s="342"/>
    </row>
    <row r="9" spans="1:8" ht="20.399999999999999" x14ac:dyDescent="0.25">
      <c r="A9" s="183">
        <v>1</v>
      </c>
      <c r="B9" s="184" t="s">
        <v>39</v>
      </c>
      <c r="C9" s="185" t="s">
        <v>651</v>
      </c>
      <c r="D9" s="186" t="s">
        <v>574</v>
      </c>
      <c r="E9" s="187">
        <v>64</v>
      </c>
      <c r="F9" s="240">
        <v>0</v>
      </c>
      <c r="G9" s="188">
        <f>E9*F9</f>
        <v>0</v>
      </c>
      <c r="H9" s="343" t="s">
        <v>129</v>
      </c>
    </row>
    <row r="10" spans="1:8" x14ac:dyDescent="0.25">
      <c r="A10" s="183">
        <v>2</v>
      </c>
      <c r="B10" s="184"/>
      <c r="C10" s="185" t="s">
        <v>652</v>
      </c>
      <c r="D10" s="186" t="s">
        <v>574</v>
      </c>
      <c r="E10" s="187">
        <v>64</v>
      </c>
      <c r="F10" s="240">
        <v>0</v>
      </c>
      <c r="G10" s="188">
        <f>E10*F10</f>
        <v>0</v>
      </c>
      <c r="H10" s="343" t="s">
        <v>129</v>
      </c>
    </row>
    <row r="11" spans="1:8" x14ac:dyDescent="0.25">
      <c r="A11" s="183">
        <v>3</v>
      </c>
      <c r="B11" s="184"/>
      <c r="C11" s="185" t="s">
        <v>653</v>
      </c>
      <c r="D11" s="186" t="s">
        <v>574</v>
      </c>
      <c r="E11" s="187">
        <v>64</v>
      </c>
      <c r="F11" s="240">
        <v>0</v>
      </c>
      <c r="G11" s="188">
        <f>E11*F11</f>
        <v>0</v>
      </c>
      <c r="H11" s="343" t="s">
        <v>129</v>
      </c>
    </row>
    <row r="12" spans="1:8" x14ac:dyDescent="0.25">
      <c r="A12" s="183">
        <v>4</v>
      </c>
      <c r="B12" s="184"/>
      <c r="C12" s="185" t="s">
        <v>654</v>
      </c>
      <c r="D12" s="186" t="s">
        <v>574</v>
      </c>
      <c r="E12" s="187">
        <v>8</v>
      </c>
      <c r="F12" s="240">
        <v>0</v>
      </c>
      <c r="G12" s="188">
        <f>E12*F12</f>
        <v>0</v>
      </c>
      <c r="H12" s="343" t="s">
        <v>129</v>
      </c>
    </row>
    <row r="13" spans="1:8" x14ac:dyDescent="0.25">
      <c r="A13" s="183">
        <v>5</v>
      </c>
      <c r="B13" s="196"/>
      <c r="C13" s="185" t="s">
        <v>655</v>
      </c>
      <c r="D13" s="186" t="s">
        <v>574</v>
      </c>
      <c r="E13" s="187">
        <v>8</v>
      </c>
      <c r="F13" s="240">
        <v>0</v>
      </c>
      <c r="G13" s="188">
        <f>E13*F13</f>
        <v>0</v>
      </c>
      <c r="H13" s="343" t="s">
        <v>129</v>
      </c>
    </row>
    <row r="14" spans="1:8" ht="24" customHeight="1" x14ac:dyDescent="0.25">
      <c r="A14" s="183">
        <v>6</v>
      </c>
      <c r="B14" s="196"/>
      <c r="C14" s="185" t="s">
        <v>656</v>
      </c>
      <c r="D14" s="186" t="s">
        <v>574</v>
      </c>
      <c r="E14" s="187">
        <v>32</v>
      </c>
      <c r="F14" s="240">
        <v>0</v>
      </c>
      <c r="G14" s="188">
        <f t="shared" ref="G14:G27" si="0">E14*F14</f>
        <v>0</v>
      </c>
      <c r="H14" s="343" t="s">
        <v>129</v>
      </c>
    </row>
    <row r="15" spans="1:8" x14ac:dyDescent="0.25">
      <c r="A15" s="183">
        <v>7</v>
      </c>
      <c r="B15" s="196" t="s">
        <v>632</v>
      </c>
      <c r="C15" s="185" t="s">
        <v>657</v>
      </c>
      <c r="D15" s="186" t="s">
        <v>574</v>
      </c>
      <c r="E15" s="187">
        <v>32</v>
      </c>
      <c r="F15" s="240">
        <v>0</v>
      </c>
      <c r="G15" s="188">
        <f t="shared" si="0"/>
        <v>0</v>
      </c>
      <c r="H15" s="343" t="s">
        <v>129</v>
      </c>
    </row>
    <row r="16" spans="1:8" x14ac:dyDescent="0.25">
      <c r="A16" s="183">
        <v>8</v>
      </c>
      <c r="B16" s="196" t="s">
        <v>632</v>
      </c>
      <c r="C16" s="185" t="s">
        <v>658</v>
      </c>
      <c r="D16" s="186" t="s">
        <v>574</v>
      </c>
      <c r="E16" s="187">
        <v>32</v>
      </c>
      <c r="F16" s="240">
        <v>0</v>
      </c>
      <c r="G16" s="188">
        <f>E16*F16</f>
        <v>0</v>
      </c>
      <c r="H16" s="343" t="s">
        <v>129</v>
      </c>
    </row>
    <row r="17" spans="1:8" x14ac:dyDescent="0.25">
      <c r="A17" s="183">
        <v>9</v>
      </c>
      <c r="B17" s="196" t="s">
        <v>632</v>
      </c>
      <c r="C17" s="185" t="s">
        <v>659</v>
      </c>
      <c r="D17" s="186" t="s">
        <v>574</v>
      </c>
      <c r="E17" s="187">
        <v>3</v>
      </c>
      <c r="F17" s="240">
        <v>0</v>
      </c>
      <c r="G17" s="188">
        <f t="shared" si="0"/>
        <v>0</v>
      </c>
      <c r="H17" s="343" t="s">
        <v>129</v>
      </c>
    </row>
    <row r="18" spans="1:8" x14ac:dyDescent="0.25">
      <c r="A18" s="183">
        <v>10</v>
      </c>
      <c r="B18" s="196" t="s">
        <v>632</v>
      </c>
      <c r="C18" s="185" t="s">
        <v>660</v>
      </c>
      <c r="D18" s="186" t="s">
        <v>574</v>
      </c>
      <c r="E18" s="187">
        <v>40</v>
      </c>
      <c r="F18" s="240">
        <v>0</v>
      </c>
      <c r="G18" s="188">
        <f t="shared" si="0"/>
        <v>0</v>
      </c>
      <c r="H18" s="343" t="s">
        <v>129</v>
      </c>
    </row>
    <row r="19" spans="1:8" x14ac:dyDescent="0.25">
      <c r="A19" s="183">
        <v>11</v>
      </c>
      <c r="B19" s="196"/>
      <c r="C19" s="185" t="s">
        <v>661</v>
      </c>
      <c r="D19" s="186" t="s">
        <v>574</v>
      </c>
      <c r="E19" s="187">
        <v>64</v>
      </c>
      <c r="F19" s="240">
        <v>0</v>
      </c>
      <c r="G19" s="188">
        <f t="shared" si="0"/>
        <v>0</v>
      </c>
      <c r="H19" s="343" t="s">
        <v>129</v>
      </c>
    </row>
    <row r="20" spans="1:8" x14ac:dyDescent="0.25">
      <c r="A20" s="183">
        <v>12</v>
      </c>
      <c r="B20" s="196"/>
      <c r="C20" s="185" t="s">
        <v>662</v>
      </c>
      <c r="D20" s="186" t="s">
        <v>574</v>
      </c>
      <c r="E20" s="187">
        <v>7</v>
      </c>
      <c r="F20" s="240">
        <v>0</v>
      </c>
      <c r="G20" s="188">
        <f t="shared" si="0"/>
        <v>0</v>
      </c>
      <c r="H20" s="343" t="s">
        <v>129</v>
      </c>
    </row>
    <row r="21" spans="1:8" ht="20.399999999999999" x14ac:dyDescent="0.25">
      <c r="A21" s="183">
        <v>13</v>
      </c>
      <c r="B21" s="196" t="s">
        <v>632</v>
      </c>
      <c r="C21" s="185" t="s">
        <v>663</v>
      </c>
      <c r="D21" s="186" t="s">
        <v>574</v>
      </c>
      <c r="E21" s="187">
        <v>4</v>
      </c>
      <c r="F21" s="240">
        <v>0</v>
      </c>
      <c r="G21" s="188">
        <f t="shared" si="0"/>
        <v>0</v>
      </c>
      <c r="H21" s="343" t="s">
        <v>129</v>
      </c>
    </row>
    <row r="22" spans="1:8" ht="13.2" customHeight="1" x14ac:dyDescent="0.25">
      <c r="A22" s="183">
        <v>14</v>
      </c>
      <c r="B22" s="196" t="s">
        <v>632</v>
      </c>
      <c r="C22" s="185" t="s">
        <v>664</v>
      </c>
      <c r="D22" s="186" t="s">
        <v>574</v>
      </c>
      <c r="E22" s="187">
        <v>4</v>
      </c>
      <c r="F22" s="240">
        <v>0</v>
      </c>
      <c r="G22" s="188">
        <f t="shared" si="0"/>
        <v>0</v>
      </c>
      <c r="H22" s="343" t="s">
        <v>129</v>
      </c>
    </row>
    <row r="23" spans="1:8" x14ac:dyDescent="0.25">
      <c r="A23" s="183">
        <v>15</v>
      </c>
      <c r="B23" s="196" t="s">
        <v>632</v>
      </c>
      <c r="C23" s="185" t="s">
        <v>665</v>
      </c>
      <c r="D23" s="186" t="s">
        <v>574</v>
      </c>
      <c r="E23" s="187">
        <v>4</v>
      </c>
      <c r="F23" s="240">
        <v>0</v>
      </c>
      <c r="G23" s="188">
        <f t="shared" si="0"/>
        <v>0</v>
      </c>
      <c r="H23" s="343" t="s">
        <v>129</v>
      </c>
    </row>
    <row r="24" spans="1:8" x14ac:dyDescent="0.25">
      <c r="A24" s="183">
        <v>16</v>
      </c>
      <c r="B24" s="196" t="s">
        <v>632</v>
      </c>
      <c r="C24" s="185" t="s">
        <v>666</v>
      </c>
      <c r="D24" s="186" t="s">
        <v>133</v>
      </c>
      <c r="E24" s="187">
        <v>15</v>
      </c>
      <c r="F24" s="240">
        <v>0</v>
      </c>
      <c r="G24" s="188">
        <f t="shared" si="0"/>
        <v>0</v>
      </c>
      <c r="H24" s="343" t="s">
        <v>129</v>
      </c>
    </row>
    <row r="25" spans="1:8" x14ac:dyDescent="0.25">
      <c r="A25" s="183">
        <v>17</v>
      </c>
      <c r="B25" s="196" t="s">
        <v>632</v>
      </c>
      <c r="C25" s="185" t="s">
        <v>667</v>
      </c>
      <c r="D25" s="186" t="s">
        <v>574</v>
      </c>
      <c r="E25" s="187">
        <v>15</v>
      </c>
      <c r="F25" s="240">
        <v>0</v>
      </c>
      <c r="G25" s="188">
        <f t="shared" si="0"/>
        <v>0</v>
      </c>
      <c r="H25" s="343" t="s">
        <v>129</v>
      </c>
    </row>
    <row r="26" spans="1:8" x14ac:dyDescent="0.25">
      <c r="A26" s="183">
        <v>18</v>
      </c>
      <c r="B26" s="196" t="s">
        <v>632</v>
      </c>
      <c r="C26" s="185" t="s">
        <v>668</v>
      </c>
      <c r="D26" s="186" t="s">
        <v>574</v>
      </c>
      <c r="E26" s="187">
        <v>4</v>
      </c>
      <c r="F26" s="240">
        <v>0</v>
      </c>
      <c r="G26" s="188">
        <f t="shared" si="0"/>
        <v>0</v>
      </c>
      <c r="H26" s="343" t="s">
        <v>129</v>
      </c>
    </row>
    <row r="27" spans="1:8" x14ac:dyDescent="0.25">
      <c r="A27" s="183">
        <v>19</v>
      </c>
      <c r="B27" s="196" t="s">
        <v>632</v>
      </c>
      <c r="C27" s="185" t="s">
        <v>669</v>
      </c>
      <c r="D27" s="186" t="s">
        <v>574</v>
      </c>
      <c r="E27" s="187">
        <v>7</v>
      </c>
      <c r="F27" s="240">
        <v>0</v>
      </c>
      <c r="G27" s="188">
        <f t="shared" si="0"/>
        <v>0</v>
      </c>
      <c r="H27" s="343" t="s">
        <v>129</v>
      </c>
    </row>
    <row r="28" spans="1:8" x14ac:dyDescent="0.25">
      <c r="A28" s="197"/>
      <c r="B28" s="198" t="s">
        <v>670</v>
      </c>
      <c r="C28" s="199" t="s">
        <v>671</v>
      </c>
      <c r="D28" s="200"/>
      <c r="E28" s="201"/>
      <c r="F28" s="243"/>
      <c r="G28" s="203">
        <f>SUM(G8:G27)</f>
        <v>0</v>
      </c>
      <c r="H28" s="349"/>
    </row>
    <row r="29" spans="1:8" x14ac:dyDescent="0.25">
      <c r="A29" s="211" t="s">
        <v>124</v>
      </c>
      <c r="B29" s="212" t="s">
        <v>672</v>
      </c>
      <c r="C29" s="206" t="s">
        <v>673</v>
      </c>
      <c r="D29" s="207"/>
      <c r="E29" s="208"/>
      <c r="F29" s="244"/>
      <c r="G29" s="209"/>
      <c r="H29" s="350"/>
    </row>
    <row r="30" spans="1:8" x14ac:dyDescent="0.25">
      <c r="A30" s="183">
        <v>1</v>
      </c>
      <c r="B30" s="184" t="s">
        <v>39</v>
      </c>
      <c r="C30" s="185" t="s">
        <v>674</v>
      </c>
      <c r="D30" s="186"/>
      <c r="E30" s="187"/>
      <c r="F30" s="241"/>
      <c r="G30" s="188"/>
      <c r="H30" s="343"/>
    </row>
    <row r="31" spans="1:8" x14ac:dyDescent="0.25">
      <c r="A31" s="183">
        <v>2</v>
      </c>
      <c r="B31" s="184"/>
      <c r="C31" s="185" t="s">
        <v>675</v>
      </c>
      <c r="D31" s="186" t="s">
        <v>627</v>
      </c>
      <c r="E31" s="187">
        <v>75</v>
      </c>
      <c r="F31" s="240">
        <v>0</v>
      </c>
      <c r="G31" s="188">
        <f t="shared" ref="G31:G41" si="1">E31*F31</f>
        <v>0</v>
      </c>
      <c r="H31" s="343" t="s">
        <v>129</v>
      </c>
    </row>
    <row r="32" spans="1:8" x14ac:dyDescent="0.25">
      <c r="A32" s="183">
        <v>3</v>
      </c>
      <c r="B32" s="184"/>
      <c r="C32" s="185" t="s">
        <v>676</v>
      </c>
      <c r="D32" s="186" t="s">
        <v>627</v>
      </c>
      <c r="E32" s="187">
        <v>25</v>
      </c>
      <c r="F32" s="240">
        <v>0</v>
      </c>
      <c r="G32" s="188">
        <f t="shared" si="1"/>
        <v>0</v>
      </c>
      <c r="H32" s="343" t="s">
        <v>129</v>
      </c>
    </row>
    <row r="33" spans="1:8" x14ac:dyDescent="0.25">
      <c r="A33" s="183">
        <v>4</v>
      </c>
      <c r="B33" s="184"/>
      <c r="C33" s="185" t="s">
        <v>677</v>
      </c>
      <c r="D33" s="186" t="s">
        <v>627</v>
      </c>
      <c r="E33" s="187">
        <v>12</v>
      </c>
      <c r="F33" s="240">
        <v>0</v>
      </c>
      <c r="G33" s="188">
        <f t="shared" si="1"/>
        <v>0</v>
      </c>
      <c r="H33" s="343" t="s">
        <v>129</v>
      </c>
    </row>
    <row r="34" spans="1:8" x14ac:dyDescent="0.25">
      <c r="A34" s="183">
        <v>5</v>
      </c>
      <c r="B34" s="184"/>
      <c r="C34" s="185" t="s">
        <v>678</v>
      </c>
      <c r="D34" s="186" t="s">
        <v>627</v>
      </c>
      <c r="E34" s="187">
        <v>96</v>
      </c>
      <c r="F34" s="240">
        <v>0</v>
      </c>
      <c r="G34" s="188">
        <f t="shared" si="1"/>
        <v>0</v>
      </c>
      <c r="H34" s="343" t="s">
        <v>129</v>
      </c>
    </row>
    <row r="35" spans="1:8" x14ac:dyDescent="0.25">
      <c r="A35" s="183">
        <v>6</v>
      </c>
      <c r="B35" s="184"/>
      <c r="C35" s="185" t="s">
        <v>679</v>
      </c>
      <c r="D35" s="186" t="s">
        <v>627</v>
      </c>
      <c r="E35" s="187">
        <v>198</v>
      </c>
      <c r="F35" s="240">
        <v>0</v>
      </c>
      <c r="G35" s="188">
        <f t="shared" si="1"/>
        <v>0</v>
      </c>
      <c r="H35" s="343" t="s">
        <v>129</v>
      </c>
    </row>
    <row r="36" spans="1:8" x14ac:dyDescent="0.25">
      <c r="A36" s="183">
        <v>7</v>
      </c>
      <c r="B36" s="184"/>
      <c r="C36" s="185" t="s">
        <v>680</v>
      </c>
      <c r="D36" s="186" t="s">
        <v>627</v>
      </c>
      <c r="E36" s="187">
        <v>212</v>
      </c>
      <c r="F36" s="240">
        <v>0</v>
      </c>
      <c r="G36" s="188">
        <f t="shared" si="1"/>
        <v>0</v>
      </c>
      <c r="H36" s="343" t="s">
        <v>129</v>
      </c>
    </row>
    <row r="37" spans="1:8" x14ac:dyDescent="0.25">
      <c r="A37" s="183">
        <v>8</v>
      </c>
      <c r="B37" s="184"/>
      <c r="C37" s="185" t="s">
        <v>681</v>
      </c>
      <c r="D37" s="186" t="s">
        <v>627</v>
      </c>
      <c r="E37" s="187">
        <v>564</v>
      </c>
      <c r="F37" s="240">
        <v>0</v>
      </c>
      <c r="G37" s="188">
        <f t="shared" si="1"/>
        <v>0</v>
      </c>
      <c r="H37" s="343" t="s">
        <v>129</v>
      </c>
    </row>
    <row r="38" spans="1:8" x14ac:dyDescent="0.25">
      <c r="A38" s="183">
        <v>9</v>
      </c>
      <c r="B38" s="184" t="s">
        <v>620</v>
      </c>
      <c r="C38" s="185" t="s">
        <v>682</v>
      </c>
      <c r="D38" s="186" t="s">
        <v>574</v>
      </c>
      <c r="E38" s="187">
        <v>1</v>
      </c>
      <c r="F38" s="240">
        <v>0</v>
      </c>
      <c r="G38" s="188">
        <f t="shared" si="1"/>
        <v>0</v>
      </c>
      <c r="H38" s="343" t="s">
        <v>129</v>
      </c>
    </row>
    <row r="39" spans="1:8" ht="20.399999999999999" x14ac:dyDescent="0.25">
      <c r="A39" s="183">
        <v>10</v>
      </c>
      <c r="B39" s="184"/>
      <c r="C39" s="185" t="s">
        <v>683</v>
      </c>
      <c r="D39" s="186" t="s">
        <v>627</v>
      </c>
      <c r="E39" s="187">
        <v>1182</v>
      </c>
      <c r="F39" s="240">
        <v>0</v>
      </c>
      <c r="G39" s="188">
        <f t="shared" si="1"/>
        <v>0</v>
      </c>
      <c r="H39" s="343" t="s">
        <v>129</v>
      </c>
    </row>
    <row r="40" spans="1:8" x14ac:dyDescent="0.25">
      <c r="A40" s="183">
        <v>11</v>
      </c>
      <c r="B40" s="184"/>
      <c r="C40" s="185" t="s">
        <v>684</v>
      </c>
      <c r="D40" s="186" t="s">
        <v>574</v>
      </c>
      <c r="E40" s="187">
        <v>1</v>
      </c>
      <c r="F40" s="240">
        <v>0</v>
      </c>
      <c r="G40" s="188">
        <f t="shared" si="1"/>
        <v>0</v>
      </c>
      <c r="H40" s="343" t="s">
        <v>129</v>
      </c>
    </row>
    <row r="41" spans="1:8" x14ac:dyDescent="0.25">
      <c r="A41" s="183">
        <v>12</v>
      </c>
      <c r="B41" s="184" t="s">
        <v>58</v>
      </c>
      <c r="C41" s="185" t="s">
        <v>685</v>
      </c>
      <c r="D41" s="186" t="s">
        <v>574</v>
      </c>
      <c r="E41" s="187">
        <v>68</v>
      </c>
      <c r="F41" s="240">
        <v>0</v>
      </c>
      <c r="G41" s="188">
        <f t="shared" si="1"/>
        <v>0</v>
      </c>
      <c r="H41" s="343" t="s">
        <v>129</v>
      </c>
    </row>
    <row r="42" spans="1:8" ht="20.399999999999999" x14ac:dyDescent="0.25">
      <c r="A42" s="183">
        <v>13</v>
      </c>
      <c r="B42" s="184"/>
      <c r="C42" s="185" t="s">
        <v>686</v>
      </c>
      <c r="D42" s="186" t="s">
        <v>687</v>
      </c>
      <c r="E42" s="187">
        <v>68</v>
      </c>
      <c r="F42" s="240">
        <v>0</v>
      </c>
      <c r="G42" s="188">
        <f>E42*F42</f>
        <v>0</v>
      </c>
      <c r="H42" s="343" t="s">
        <v>129</v>
      </c>
    </row>
    <row r="43" spans="1:8" x14ac:dyDescent="0.25">
      <c r="A43" s="183">
        <v>14</v>
      </c>
      <c r="B43" s="184" t="s">
        <v>62</v>
      </c>
      <c r="C43" s="185" t="s">
        <v>688</v>
      </c>
      <c r="D43" s="186"/>
      <c r="E43" s="187"/>
      <c r="F43" s="240">
        <v>0</v>
      </c>
      <c r="G43" s="188"/>
      <c r="H43" s="343" t="s">
        <v>129</v>
      </c>
    </row>
    <row r="44" spans="1:8" x14ac:dyDescent="0.25">
      <c r="A44" s="183">
        <v>15</v>
      </c>
      <c r="B44" s="184"/>
      <c r="C44" s="185" t="s">
        <v>689</v>
      </c>
      <c r="D44" s="186" t="s">
        <v>574</v>
      </c>
      <c r="E44" s="187">
        <v>7</v>
      </c>
      <c r="F44" s="240">
        <v>0</v>
      </c>
      <c r="G44" s="188">
        <f t="shared" ref="G44:G53" si="2">E44*F44</f>
        <v>0</v>
      </c>
      <c r="H44" s="343" t="s">
        <v>129</v>
      </c>
    </row>
    <row r="45" spans="1:8" x14ac:dyDescent="0.25">
      <c r="A45" s="183">
        <v>16</v>
      </c>
      <c r="B45" s="184"/>
      <c r="C45" s="185" t="s">
        <v>690</v>
      </c>
      <c r="D45" s="186" t="s">
        <v>574</v>
      </c>
      <c r="E45" s="187">
        <v>17</v>
      </c>
      <c r="F45" s="240">
        <v>0</v>
      </c>
      <c r="G45" s="188">
        <f t="shared" si="2"/>
        <v>0</v>
      </c>
      <c r="H45" s="343" t="s">
        <v>129</v>
      </c>
    </row>
    <row r="46" spans="1:8" x14ac:dyDescent="0.25">
      <c r="A46" s="183">
        <v>17</v>
      </c>
      <c r="B46" s="184"/>
      <c r="C46" s="185" t="s">
        <v>691</v>
      </c>
      <c r="D46" s="186" t="s">
        <v>574</v>
      </c>
      <c r="E46" s="187">
        <v>14</v>
      </c>
      <c r="F46" s="240">
        <v>0</v>
      </c>
      <c r="G46" s="188">
        <f t="shared" si="2"/>
        <v>0</v>
      </c>
      <c r="H46" s="343" t="s">
        <v>129</v>
      </c>
    </row>
    <row r="47" spans="1:8" x14ac:dyDescent="0.25">
      <c r="A47" s="183">
        <v>18</v>
      </c>
      <c r="B47" s="184"/>
      <c r="C47" s="185" t="s">
        <v>692</v>
      </c>
      <c r="D47" s="186" t="s">
        <v>574</v>
      </c>
      <c r="E47" s="187">
        <v>26</v>
      </c>
      <c r="F47" s="240">
        <v>0</v>
      </c>
      <c r="G47" s="188">
        <f t="shared" si="2"/>
        <v>0</v>
      </c>
      <c r="H47" s="343" t="s">
        <v>129</v>
      </c>
    </row>
    <row r="48" spans="1:8" x14ac:dyDescent="0.25">
      <c r="A48" s="183">
        <v>19</v>
      </c>
      <c r="B48" s="184"/>
      <c r="C48" s="185" t="s">
        <v>693</v>
      </c>
      <c r="D48" s="186" t="s">
        <v>574</v>
      </c>
      <c r="E48" s="187">
        <v>16</v>
      </c>
      <c r="F48" s="240">
        <v>0</v>
      </c>
      <c r="G48" s="188">
        <f t="shared" si="2"/>
        <v>0</v>
      </c>
      <c r="H48" s="343" t="s">
        <v>129</v>
      </c>
    </row>
    <row r="49" spans="1:8" x14ac:dyDescent="0.25">
      <c r="A49" s="183">
        <v>20</v>
      </c>
      <c r="B49" s="184"/>
      <c r="C49" s="185" t="s">
        <v>694</v>
      </c>
      <c r="D49" s="186" t="s">
        <v>574</v>
      </c>
      <c r="E49" s="187">
        <v>48</v>
      </c>
      <c r="F49" s="240">
        <v>0</v>
      </c>
      <c r="G49" s="188">
        <f t="shared" si="2"/>
        <v>0</v>
      </c>
      <c r="H49" s="343" t="s">
        <v>129</v>
      </c>
    </row>
    <row r="50" spans="1:8" x14ac:dyDescent="0.25">
      <c r="A50" s="183">
        <v>21</v>
      </c>
      <c r="B50" s="184"/>
      <c r="C50" s="185" t="s">
        <v>695</v>
      </c>
      <c r="D50" s="186" t="s">
        <v>574</v>
      </c>
      <c r="E50" s="187">
        <v>55</v>
      </c>
      <c r="F50" s="240">
        <v>0</v>
      </c>
      <c r="G50" s="188">
        <f t="shared" si="2"/>
        <v>0</v>
      </c>
      <c r="H50" s="343" t="s">
        <v>129</v>
      </c>
    </row>
    <row r="51" spans="1:8" x14ac:dyDescent="0.25">
      <c r="A51" s="183">
        <v>22</v>
      </c>
      <c r="B51" s="184"/>
      <c r="C51" s="185" t="s">
        <v>696</v>
      </c>
      <c r="D51" s="186" t="s">
        <v>697</v>
      </c>
      <c r="E51" s="187">
        <v>77</v>
      </c>
      <c r="F51" s="240">
        <v>0</v>
      </c>
      <c r="G51" s="188">
        <f t="shared" si="2"/>
        <v>0</v>
      </c>
      <c r="H51" s="343" t="s">
        <v>129</v>
      </c>
    </row>
    <row r="52" spans="1:8" x14ac:dyDescent="0.25">
      <c r="A52" s="183">
        <v>23</v>
      </c>
      <c r="B52" s="184" t="s">
        <v>64</v>
      </c>
      <c r="C52" s="185" t="s">
        <v>698</v>
      </c>
      <c r="D52" s="186" t="s">
        <v>627</v>
      </c>
      <c r="E52" s="187">
        <v>40</v>
      </c>
      <c r="F52" s="240">
        <v>0</v>
      </c>
      <c r="G52" s="188">
        <f t="shared" si="2"/>
        <v>0</v>
      </c>
      <c r="H52" s="343" t="s">
        <v>129</v>
      </c>
    </row>
    <row r="53" spans="1:8" x14ac:dyDescent="0.25">
      <c r="A53" s="183">
        <v>24</v>
      </c>
      <c r="B53" s="184" t="s">
        <v>699</v>
      </c>
      <c r="C53" s="185" t="s">
        <v>700</v>
      </c>
      <c r="D53" s="186" t="s">
        <v>574</v>
      </c>
      <c r="E53" s="187">
        <v>4</v>
      </c>
      <c r="F53" s="240">
        <v>0</v>
      </c>
      <c r="G53" s="188">
        <f t="shared" si="2"/>
        <v>0</v>
      </c>
      <c r="H53" s="343" t="s">
        <v>129</v>
      </c>
    </row>
    <row r="54" spans="1:8" x14ac:dyDescent="0.25">
      <c r="A54" s="183">
        <v>25</v>
      </c>
      <c r="B54" s="184"/>
      <c r="C54" s="185" t="s">
        <v>701</v>
      </c>
      <c r="D54" s="186" t="s">
        <v>574</v>
      </c>
      <c r="E54" s="187">
        <v>2</v>
      </c>
      <c r="F54" s="240">
        <v>0</v>
      </c>
      <c r="G54" s="188">
        <f>E54*F54</f>
        <v>0</v>
      </c>
      <c r="H54" s="343" t="s">
        <v>129</v>
      </c>
    </row>
    <row r="55" spans="1:8" ht="20.399999999999999" x14ac:dyDescent="0.25">
      <c r="A55" s="183">
        <v>26</v>
      </c>
      <c r="B55" s="184"/>
      <c r="C55" s="185" t="s">
        <v>702</v>
      </c>
      <c r="D55" s="186" t="s">
        <v>574</v>
      </c>
      <c r="E55" s="187">
        <v>1</v>
      </c>
      <c r="F55" s="240">
        <v>0</v>
      </c>
      <c r="G55" s="188">
        <f>E55*F55</f>
        <v>0</v>
      </c>
      <c r="H55" s="343" t="s">
        <v>129</v>
      </c>
    </row>
    <row r="56" spans="1:8" x14ac:dyDescent="0.25">
      <c r="A56" s="183">
        <v>27</v>
      </c>
      <c r="B56" s="184"/>
      <c r="C56" s="185" t="s">
        <v>703</v>
      </c>
      <c r="D56" s="186" t="s">
        <v>574</v>
      </c>
      <c r="E56" s="187">
        <v>1</v>
      </c>
      <c r="F56" s="240">
        <v>0</v>
      </c>
      <c r="G56" s="188">
        <f>E56*F56</f>
        <v>0</v>
      </c>
      <c r="H56" s="343" t="s">
        <v>129</v>
      </c>
    </row>
    <row r="57" spans="1:8" x14ac:dyDescent="0.25">
      <c r="A57" s="183">
        <v>28</v>
      </c>
      <c r="B57" s="184"/>
      <c r="C57" s="185" t="s">
        <v>704</v>
      </c>
      <c r="D57" s="186" t="s">
        <v>574</v>
      </c>
      <c r="E57" s="187">
        <v>1</v>
      </c>
      <c r="F57" s="240">
        <v>0</v>
      </c>
      <c r="G57" s="188">
        <f>E57*F57</f>
        <v>0</v>
      </c>
      <c r="H57" s="343" t="s">
        <v>129</v>
      </c>
    </row>
    <row r="58" spans="1:8" x14ac:dyDescent="0.25">
      <c r="A58" s="197"/>
      <c r="B58" s="198" t="s">
        <v>670</v>
      </c>
      <c r="C58" s="199" t="s">
        <v>705</v>
      </c>
      <c r="D58" s="200"/>
      <c r="E58" s="201"/>
      <c r="F58" s="243"/>
      <c r="G58" s="203">
        <f>SUM(G30:G57)</f>
        <v>0</v>
      </c>
      <c r="H58" s="349"/>
    </row>
    <row r="59" spans="1:8" x14ac:dyDescent="0.25">
      <c r="A59" s="211" t="s">
        <v>124</v>
      </c>
      <c r="B59" s="212" t="s">
        <v>706</v>
      </c>
      <c r="C59" s="206" t="s">
        <v>707</v>
      </c>
      <c r="D59" s="207"/>
      <c r="E59" s="208"/>
      <c r="F59" s="244"/>
      <c r="G59" s="209"/>
      <c r="H59" s="350"/>
    </row>
    <row r="60" spans="1:8" x14ac:dyDescent="0.25">
      <c r="A60" s="183">
        <v>1</v>
      </c>
      <c r="B60" s="184" t="s">
        <v>39</v>
      </c>
      <c r="C60" s="185" t="s">
        <v>708</v>
      </c>
      <c r="D60" s="186"/>
      <c r="E60" s="187"/>
      <c r="F60" s="241"/>
      <c r="G60" s="188"/>
      <c r="H60" s="343"/>
    </row>
    <row r="61" spans="1:8" x14ac:dyDescent="0.25">
      <c r="A61" s="183">
        <v>2</v>
      </c>
      <c r="B61" s="184"/>
      <c r="C61" s="189">
        <v>110</v>
      </c>
      <c r="D61" s="186" t="s">
        <v>627</v>
      </c>
      <c r="E61" s="187">
        <v>441</v>
      </c>
      <c r="F61" s="240">
        <v>0</v>
      </c>
      <c r="G61" s="188">
        <f t="shared" ref="G61:G80" si="3">E61*F61</f>
        <v>0</v>
      </c>
      <c r="H61" s="343" t="s">
        <v>129</v>
      </c>
    </row>
    <row r="62" spans="1:8" x14ac:dyDescent="0.25">
      <c r="A62" s="183">
        <v>3</v>
      </c>
      <c r="B62" s="184"/>
      <c r="C62" s="189">
        <v>75</v>
      </c>
      <c r="D62" s="186" t="s">
        <v>627</v>
      </c>
      <c r="E62" s="187">
        <v>12</v>
      </c>
      <c r="F62" s="240">
        <v>0</v>
      </c>
      <c r="G62" s="188">
        <f t="shared" si="3"/>
        <v>0</v>
      </c>
      <c r="H62" s="343" t="s">
        <v>129</v>
      </c>
    </row>
    <row r="63" spans="1:8" x14ac:dyDescent="0.25">
      <c r="A63" s="183">
        <v>4</v>
      </c>
      <c r="B63" s="184"/>
      <c r="C63" s="189">
        <v>63</v>
      </c>
      <c r="D63" s="186" t="s">
        <v>627</v>
      </c>
      <c r="E63" s="187">
        <v>18</v>
      </c>
      <c r="F63" s="240">
        <v>0</v>
      </c>
      <c r="G63" s="188">
        <f t="shared" si="3"/>
        <v>0</v>
      </c>
      <c r="H63" s="343" t="s">
        <v>129</v>
      </c>
    </row>
    <row r="64" spans="1:8" x14ac:dyDescent="0.25">
      <c r="A64" s="183">
        <v>5</v>
      </c>
      <c r="B64" s="184"/>
      <c r="C64" s="189">
        <v>50</v>
      </c>
      <c r="D64" s="186" t="s">
        <v>627</v>
      </c>
      <c r="E64" s="187">
        <v>90</v>
      </c>
      <c r="F64" s="240">
        <v>0</v>
      </c>
      <c r="G64" s="188">
        <f t="shared" si="3"/>
        <v>0</v>
      </c>
      <c r="H64" s="343" t="s">
        <v>129</v>
      </c>
    </row>
    <row r="65" spans="1:8" x14ac:dyDescent="0.25">
      <c r="A65" s="183">
        <v>6</v>
      </c>
      <c r="B65" s="184"/>
      <c r="C65" s="189">
        <v>40</v>
      </c>
      <c r="D65" s="186" t="s">
        <v>627</v>
      </c>
      <c r="E65" s="187">
        <v>96</v>
      </c>
      <c r="F65" s="240">
        <v>0</v>
      </c>
      <c r="G65" s="188">
        <f t="shared" si="3"/>
        <v>0</v>
      </c>
      <c r="H65" s="343" t="s">
        <v>129</v>
      </c>
    </row>
    <row r="66" spans="1:8" x14ac:dyDescent="0.25">
      <c r="A66" s="183">
        <v>7</v>
      </c>
      <c r="B66" s="184" t="s">
        <v>620</v>
      </c>
      <c r="C66" s="189" t="s">
        <v>709</v>
      </c>
      <c r="D66" s="186" t="s">
        <v>574</v>
      </c>
      <c r="E66" s="187">
        <v>64</v>
      </c>
      <c r="F66" s="240">
        <v>0</v>
      </c>
      <c r="G66" s="188">
        <f t="shared" si="3"/>
        <v>0</v>
      </c>
      <c r="H66" s="343" t="s">
        <v>129</v>
      </c>
    </row>
    <row r="67" spans="1:8" x14ac:dyDescent="0.25">
      <c r="A67" s="183">
        <v>8</v>
      </c>
      <c r="B67" s="184"/>
      <c r="C67" s="189" t="s">
        <v>710</v>
      </c>
      <c r="D67" s="186" t="s">
        <v>574</v>
      </c>
      <c r="E67" s="187">
        <v>64</v>
      </c>
      <c r="F67" s="240">
        <v>0</v>
      </c>
      <c r="G67" s="188">
        <f t="shared" si="3"/>
        <v>0</v>
      </c>
      <c r="H67" s="343" t="s">
        <v>129</v>
      </c>
    </row>
    <row r="68" spans="1:8" x14ac:dyDescent="0.25">
      <c r="A68" s="183">
        <v>9</v>
      </c>
      <c r="B68" s="184"/>
      <c r="C68" s="189" t="s">
        <v>711</v>
      </c>
      <c r="D68" s="186" t="s">
        <v>574</v>
      </c>
      <c r="E68" s="187">
        <v>7</v>
      </c>
      <c r="F68" s="240">
        <v>0</v>
      </c>
      <c r="G68" s="188">
        <f t="shared" si="3"/>
        <v>0</v>
      </c>
      <c r="H68" s="343" t="s">
        <v>129</v>
      </c>
    </row>
    <row r="69" spans="1:8" x14ac:dyDescent="0.25">
      <c r="A69" s="183">
        <v>10</v>
      </c>
      <c r="B69" s="184"/>
      <c r="C69" s="189" t="s">
        <v>712</v>
      </c>
      <c r="D69" s="186" t="s">
        <v>574</v>
      </c>
      <c r="E69" s="187">
        <v>43</v>
      </c>
      <c r="F69" s="240">
        <v>0</v>
      </c>
      <c r="G69" s="188">
        <f t="shared" si="3"/>
        <v>0</v>
      </c>
      <c r="H69" s="343" t="s">
        <v>129</v>
      </c>
    </row>
    <row r="70" spans="1:8" x14ac:dyDescent="0.25">
      <c r="A70" s="183">
        <v>11</v>
      </c>
      <c r="B70" s="184"/>
      <c r="C70" s="189" t="s">
        <v>713</v>
      </c>
      <c r="D70" s="186" t="s">
        <v>574</v>
      </c>
      <c r="E70" s="187">
        <v>3</v>
      </c>
      <c r="F70" s="240">
        <v>0</v>
      </c>
      <c r="G70" s="188">
        <f t="shared" si="3"/>
        <v>0</v>
      </c>
      <c r="H70" s="343" t="s">
        <v>129</v>
      </c>
    </row>
    <row r="71" spans="1:8" x14ac:dyDescent="0.25">
      <c r="A71" s="183">
        <v>12</v>
      </c>
      <c r="B71" s="184"/>
      <c r="C71" s="185" t="s">
        <v>714</v>
      </c>
      <c r="D71" s="186" t="s">
        <v>574</v>
      </c>
      <c r="E71" s="187">
        <v>20</v>
      </c>
      <c r="F71" s="240">
        <v>0</v>
      </c>
      <c r="G71" s="188">
        <f t="shared" si="3"/>
        <v>0</v>
      </c>
      <c r="H71" s="343" t="s">
        <v>129</v>
      </c>
    </row>
    <row r="72" spans="1:8" x14ac:dyDescent="0.25">
      <c r="A72" s="183">
        <v>13</v>
      </c>
      <c r="B72" s="184"/>
      <c r="C72" s="185" t="s">
        <v>715</v>
      </c>
      <c r="D72" s="186" t="s">
        <v>574</v>
      </c>
      <c r="E72" s="187">
        <v>15</v>
      </c>
      <c r="F72" s="240">
        <v>0</v>
      </c>
      <c r="G72" s="188">
        <f t="shared" si="3"/>
        <v>0</v>
      </c>
      <c r="H72" s="343" t="s">
        <v>129</v>
      </c>
    </row>
    <row r="73" spans="1:8" x14ac:dyDescent="0.25">
      <c r="A73" s="183">
        <v>14</v>
      </c>
      <c r="B73" s="184" t="s">
        <v>58</v>
      </c>
      <c r="C73" s="185" t="s">
        <v>716</v>
      </c>
      <c r="D73" s="186" t="s">
        <v>574</v>
      </c>
      <c r="E73" s="187">
        <v>61</v>
      </c>
      <c r="F73" s="240">
        <v>0</v>
      </c>
      <c r="G73" s="188">
        <f t="shared" si="3"/>
        <v>0</v>
      </c>
      <c r="H73" s="343" t="s">
        <v>129</v>
      </c>
    </row>
    <row r="74" spans="1:8" ht="20.399999999999999" x14ac:dyDescent="0.25">
      <c r="A74" s="183">
        <v>15</v>
      </c>
      <c r="B74" s="184"/>
      <c r="C74" s="185" t="s">
        <v>717</v>
      </c>
      <c r="D74" s="186" t="s">
        <v>574</v>
      </c>
      <c r="E74" s="187">
        <v>61</v>
      </c>
      <c r="F74" s="240">
        <v>0</v>
      </c>
      <c r="G74" s="188">
        <f t="shared" si="3"/>
        <v>0</v>
      </c>
      <c r="H74" s="343" t="s">
        <v>129</v>
      </c>
    </row>
    <row r="75" spans="1:8" x14ac:dyDescent="0.25">
      <c r="A75" s="183">
        <v>16</v>
      </c>
      <c r="B75" s="184"/>
      <c r="C75" s="185" t="s">
        <v>718</v>
      </c>
      <c r="D75" s="186" t="s">
        <v>574</v>
      </c>
      <c r="E75" s="187">
        <v>20</v>
      </c>
      <c r="F75" s="240">
        <v>0</v>
      </c>
      <c r="G75" s="188">
        <f t="shared" si="3"/>
        <v>0</v>
      </c>
      <c r="H75" s="343" t="s">
        <v>129</v>
      </c>
    </row>
    <row r="76" spans="1:8" ht="20.399999999999999" x14ac:dyDescent="0.25">
      <c r="A76" s="183">
        <v>17</v>
      </c>
      <c r="B76" s="184"/>
      <c r="C76" s="185" t="s">
        <v>719</v>
      </c>
      <c r="D76" s="186" t="s">
        <v>574</v>
      </c>
      <c r="E76" s="187">
        <v>20</v>
      </c>
      <c r="F76" s="240">
        <v>0</v>
      </c>
      <c r="G76" s="188">
        <f t="shared" si="3"/>
        <v>0</v>
      </c>
      <c r="H76" s="343" t="s">
        <v>129</v>
      </c>
    </row>
    <row r="77" spans="1:8" ht="20.399999999999999" x14ac:dyDescent="0.25">
      <c r="A77" s="183">
        <v>18</v>
      </c>
      <c r="B77" s="184"/>
      <c r="C77" s="185" t="s">
        <v>720</v>
      </c>
      <c r="D77" s="186" t="s">
        <v>574</v>
      </c>
      <c r="E77" s="187">
        <v>4</v>
      </c>
      <c r="F77" s="240">
        <v>0</v>
      </c>
      <c r="G77" s="188">
        <f t="shared" si="3"/>
        <v>0</v>
      </c>
      <c r="H77" s="343" t="s">
        <v>129</v>
      </c>
    </row>
    <row r="78" spans="1:8" x14ac:dyDescent="0.25">
      <c r="A78" s="183">
        <v>19</v>
      </c>
      <c r="B78" s="184" t="s">
        <v>64</v>
      </c>
      <c r="C78" s="185" t="s">
        <v>721</v>
      </c>
      <c r="D78" s="186" t="s">
        <v>722</v>
      </c>
      <c r="E78" s="187">
        <v>1</v>
      </c>
      <c r="F78" s="240">
        <v>0</v>
      </c>
      <c r="G78" s="188">
        <f t="shared" si="3"/>
        <v>0</v>
      </c>
      <c r="H78" s="343" t="s">
        <v>129</v>
      </c>
    </row>
    <row r="79" spans="1:8" ht="20.399999999999999" x14ac:dyDescent="0.25">
      <c r="A79" s="183">
        <v>20</v>
      </c>
      <c r="B79" s="184"/>
      <c r="C79" s="185" t="s">
        <v>702</v>
      </c>
      <c r="D79" s="186" t="s">
        <v>574</v>
      </c>
      <c r="E79" s="187">
        <v>1</v>
      </c>
      <c r="F79" s="240">
        <v>0</v>
      </c>
      <c r="G79" s="188">
        <f t="shared" si="3"/>
        <v>0</v>
      </c>
      <c r="H79" s="343" t="s">
        <v>129</v>
      </c>
    </row>
    <row r="80" spans="1:8" x14ac:dyDescent="0.25">
      <c r="A80" s="183">
        <v>21</v>
      </c>
      <c r="B80" s="184"/>
      <c r="C80" s="185" t="s">
        <v>631</v>
      </c>
      <c r="D80" s="186" t="s">
        <v>574</v>
      </c>
      <c r="E80" s="187">
        <v>1</v>
      </c>
      <c r="F80" s="240">
        <v>0</v>
      </c>
      <c r="G80" s="188">
        <f t="shared" si="3"/>
        <v>0</v>
      </c>
      <c r="H80" s="343" t="s">
        <v>129</v>
      </c>
    </row>
    <row r="81" spans="1:8" x14ac:dyDescent="0.25">
      <c r="A81" s="197"/>
      <c r="B81" s="198" t="s">
        <v>670</v>
      </c>
      <c r="C81" s="199" t="s">
        <v>723</v>
      </c>
      <c r="D81" s="200"/>
      <c r="E81" s="201"/>
      <c r="F81" s="202"/>
      <c r="G81" s="203">
        <f>SUM(G60:G80)</f>
        <v>0</v>
      </c>
      <c r="H81" s="349"/>
    </row>
    <row r="82" spans="1:8" x14ac:dyDescent="0.25">
      <c r="A82" s="3"/>
      <c r="B82" s="4"/>
      <c r="C82" s="148"/>
      <c r="D82" s="6"/>
      <c r="E82" s="3"/>
      <c r="F82" s="3"/>
      <c r="G82" s="3"/>
    </row>
    <row r="83" spans="1:8" x14ac:dyDescent="0.25">
      <c r="A83" s="157"/>
      <c r="B83" s="158" t="s">
        <v>29</v>
      </c>
      <c r="C83" s="159"/>
      <c r="D83" s="160"/>
      <c r="E83" s="161"/>
      <c r="F83" s="161"/>
      <c r="G83" s="162">
        <f>G81+G58+G28</f>
        <v>0</v>
      </c>
    </row>
    <row r="84" spans="1:8" x14ac:dyDescent="0.25">
      <c r="A84" s="3"/>
      <c r="B84" s="4"/>
      <c r="C84" s="148"/>
      <c r="D84" s="6"/>
      <c r="E84" s="3"/>
      <c r="F84" s="3"/>
      <c r="G84" s="3"/>
    </row>
  </sheetData>
  <sheetProtection password="C0FB" sheet="1" objects="1" scenarios="1"/>
  <mergeCells count="4">
    <mergeCell ref="A1:G1"/>
    <mergeCell ref="C4:H4"/>
    <mergeCell ref="C3:H3"/>
    <mergeCell ref="C2:H2"/>
  </mergeCells>
  <pageMargins left="0.59055118110236227" right="0.39370078740157483" top="0.59055118110236227" bottom="0.39370078740157483" header="0.31496062992125984" footer="0.31496062992125984"/>
  <pageSetup paperSize="9" scale="7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8"/>
  <sheetViews>
    <sheetView zoomScaleNormal="100" workbookViewId="0">
      <selection activeCell="A2" sqref="A2:B4"/>
    </sheetView>
  </sheetViews>
  <sheetFormatPr defaultRowHeight="13.2" x14ac:dyDescent="0.25"/>
  <cols>
    <col min="2" max="2" width="14" customWidth="1"/>
    <col min="3" max="3" width="43.77734375" customWidth="1"/>
    <col min="6" max="6" width="9.6640625" customWidth="1"/>
    <col min="7" max="7" width="13" customWidth="1"/>
    <col min="8" max="8" width="10" style="10" customWidth="1"/>
  </cols>
  <sheetData>
    <row r="1" spans="1:8" ht="15.6" x14ac:dyDescent="0.3">
      <c r="A1" s="318" t="s">
        <v>5</v>
      </c>
      <c r="B1" s="318"/>
      <c r="C1" s="318"/>
      <c r="D1" s="318"/>
      <c r="E1" s="318"/>
      <c r="F1" s="318"/>
      <c r="G1" s="318"/>
    </row>
    <row r="2" spans="1:8" x14ac:dyDescent="0.25">
      <c r="A2" s="413" t="s">
        <v>6</v>
      </c>
      <c r="B2" s="410" t="s">
        <v>44</v>
      </c>
      <c r="C2" s="339" t="s">
        <v>810</v>
      </c>
      <c r="D2" s="340"/>
      <c r="E2" s="340"/>
      <c r="F2" s="340"/>
      <c r="G2" s="340"/>
      <c r="H2" s="338"/>
    </row>
    <row r="3" spans="1:8" x14ac:dyDescent="0.25">
      <c r="A3" s="413" t="s">
        <v>7</v>
      </c>
      <c r="B3" s="410" t="s">
        <v>39</v>
      </c>
      <c r="C3" s="339" t="s">
        <v>811</v>
      </c>
      <c r="D3" s="340"/>
      <c r="E3" s="340"/>
      <c r="F3" s="340"/>
      <c r="G3" s="340"/>
      <c r="H3" s="338"/>
    </row>
    <row r="4" spans="1:8" x14ac:dyDescent="0.25">
      <c r="A4" s="414" t="s">
        <v>8</v>
      </c>
      <c r="B4" s="412" t="s">
        <v>62</v>
      </c>
      <c r="C4" s="336" t="s">
        <v>724</v>
      </c>
      <c r="D4" s="337"/>
      <c r="E4" s="337"/>
      <c r="F4" s="337"/>
      <c r="G4" s="337"/>
      <c r="H4" s="338"/>
    </row>
    <row r="5" spans="1:8" x14ac:dyDescent="0.25">
      <c r="B5" s="67"/>
      <c r="C5" s="67"/>
      <c r="D5" s="10"/>
    </row>
    <row r="6" spans="1:8" s="357" customFormat="1" ht="39.6" x14ac:dyDescent="0.25">
      <c r="A6" s="346" t="s">
        <v>105</v>
      </c>
      <c r="B6" s="355" t="s">
        <v>106</v>
      </c>
      <c r="C6" s="355" t="s">
        <v>107</v>
      </c>
      <c r="D6" s="346" t="s">
        <v>108</v>
      </c>
      <c r="E6" s="346" t="s">
        <v>109</v>
      </c>
      <c r="F6" s="356" t="s">
        <v>110</v>
      </c>
      <c r="G6" s="346" t="s">
        <v>29</v>
      </c>
      <c r="H6" s="348" t="s">
        <v>120</v>
      </c>
    </row>
    <row r="7" spans="1:8" x14ac:dyDescent="0.25">
      <c r="A7" s="3"/>
      <c r="B7" s="4"/>
      <c r="C7" s="4"/>
      <c r="D7" s="6"/>
      <c r="E7" s="120"/>
      <c r="F7" s="121"/>
      <c r="G7" s="121"/>
      <c r="H7" s="341"/>
    </row>
    <row r="8" spans="1:8" x14ac:dyDescent="0.25">
      <c r="A8" s="218" t="s">
        <v>124</v>
      </c>
      <c r="B8" s="219" t="s">
        <v>725</v>
      </c>
      <c r="C8" s="206" t="s">
        <v>650</v>
      </c>
      <c r="D8" s="207"/>
      <c r="E8" s="208"/>
      <c r="F8" s="208"/>
      <c r="G8" s="209"/>
      <c r="H8" s="342"/>
    </row>
    <row r="9" spans="1:8" ht="20.399999999999999" x14ac:dyDescent="0.25">
      <c r="A9" s="183">
        <v>1</v>
      </c>
      <c r="B9" s="184" t="s">
        <v>39</v>
      </c>
      <c r="C9" s="185" t="s">
        <v>651</v>
      </c>
      <c r="D9" s="186" t="s">
        <v>574</v>
      </c>
      <c r="E9" s="187">
        <v>11</v>
      </c>
      <c r="F9" s="240">
        <v>0</v>
      </c>
      <c r="G9" s="188">
        <f>E9*F9</f>
        <v>0</v>
      </c>
      <c r="H9" s="343" t="s">
        <v>129</v>
      </c>
    </row>
    <row r="10" spans="1:8" x14ac:dyDescent="0.25">
      <c r="A10" s="183">
        <v>2</v>
      </c>
      <c r="B10" s="184"/>
      <c r="C10" s="185" t="s">
        <v>652</v>
      </c>
      <c r="D10" s="186" t="s">
        <v>574</v>
      </c>
      <c r="E10" s="187">
        <v>11</v>
      </c>
      <c r="F10" s="240">
        <v>0</v>
      </c>
      <c r="G10" s="188">
        <f>E10*F10</f>
        <v>0</v>
      </c>
      <c r="H10" s="343" t="s">
        <v>129</v>
      </c>
    </row>
    <row r="11" spans="1:8" x14ac:dyDescent="0.25">
      <c r="A11" s="183">
        <v>3</v>
      </c>
      <c r="B11" s="184"/>
      <c r="C11" s="185" t="s">
        <v>653</v>
      </c>
      <c r="D11" s="186" t="s">
        <v>574</v>
      </c>
      <c r="E11" s="187">
        <v>11</v>
      </c>
      <c r="F11" s="240">
        <v>0</v>
      </c>
      <c r="G11" s="188">
        <f t="shared" ref="G11:G18" si="0">E11*F11</f>
        <v>0</v>
      </c>
      <c r="H11" s="343" t="s">
        <v>129</v>
      </c>
    </row>
    <row r="12" spans="1:8" x14ac:dyDescent="0.25">
      <c r="A12" s="183">
        <v>4</v>
      </c>
      <c r="B12" s="184"/>
      <c r="C12" s="185" t="s">
        <v>654</v>
      </c>
      <c r="D12" s="186" t="s">
        <v>574</v>
      </c>
      <c r="E12" s="187">
        <v>3</v>
      </c>
      <c r="F12" s="240">
        <v>0</v>
      </c>
      <c r="G12" s="188">
        <f t="shared" si="0"/>
        <v>0</v>
      </c>
      <c r="H12" s="343" t="s">
        <v>129</v>
      </c>
    </row>
    <row r="13" spans="1:8" x14ac:dyDescent="0.25">
      <c r="A13" s="183">
        <v>5</v>
      </c>
      <c r="B13" s="196"/>
      <c r="C13" s="185" t="s">
        <v>655</v>
      </c>
      <c r="D13" s="186" t="s">
        <v>574</v>
      </c>
      <c r="E13" s="187">
        <v>3</v>
      </c>
      <c r="F13" s="240">
        <v>0</v>
      </c>
      <c r="G13" s="188">
        <f t="shared" si="0"/>
        <v>0</v>
      </c>
      <c r="H13" s="343" t="s">
        <v>129</v>
      </c>
    </row>
    <row r="14" spans="1:8" x14ac:dyDescent="0.25">
      <c r="A14" s="183">
        <v>6</v>
      </c>
      <c r="B14" s="196"/>
      <c r="C14" s="185" t="s">
        <v>660</v>
      </c>
      <c r="D14" s="186" t="s">
        <v>574</v>
      </c>
      <c r="E14" s="187">
        <v>3</v>
      </c>
      <c r="F14" s="240">
        <v>0</v>
      </c>
      <c r="G14" s="188">
        <f t="shared" si="0"/>
        <v>0</v>
      </c>
      <c r="H14" s="343" t="s">
        <v>129</v>
      </c>
    </row>
    <row r="15" spans="1:8" x14ac:dyDescent="0.25">
      <c r="A15" s="183">
        <v>7</v>
      </c>
      <c r="B15" s="196" t="s">
        <v>632</v>
      </c>
      <c r="C15" s="185" t="s">
        <v>661</v>
      </c>
      <c r="D15" s="186" t="s">
        <v>574</v>
      </c>
      <c r="E15" s="187">
        <v>11</v>
      </c>
      <c r="F15" s="240">
        <v>0</v>
      </c>
      <c r="G15" s="188">
        <f t="shared" si="0"/>
        <v>0</v>
      </c>
      <c r="H15" s="343" t="s">
        <v>129</v>
      </c>
    </row>
    <row r="16" spans="1:8" ht="20.399999999999999" x14ac:dyDescent="0.25">
      <c r="A16" s="183">
        <v>8</v>
      </c>
      <c r="B16" s="196" t="s">
        <v>632</v>
      </c>
      <c r="C16" s="185" t="s">
        <v>726</v>
      </c>
      <c r="D16" s="186" t="s">
        <v>574</v>
      </c>
      <c r="E16" s="187">
        <v>12</v>
      </c>
      <c r="F16" s="240">
        <v>0</v>
      </c>
      <c r="G16" s="188">
        <f t="shared" si="0"/>
        <v>0</v>
      </c>
      <c r="H16" s="343" t="s">
        <v>129</v>
      </c>
    </row>
    <row r="17" spans="1:8" x14ac:dyDescent="0.25">
      <c r="A17" s="183">
        <v>9</v>
      </c>
      <c r="B17" s="196" t="s">
        <v>632</v>
      </c>
      <c r="C17" s="185" t="s">
        <v>727</v>
      </c>
      <c r="D17" s="186" t="s">
        <v>574</v>
      </c>
      <c r="E17" s="187">
        <v>12</v>
      </c>
      <c r="F17" s="240">
        <v>0</v>
      </c>
      <c r="G17" s="188">
        <f t="shared" si="0"/>
        <v>0</v>
      </c>
      <c r="H17" s="343" t="s">
        <v>129</v>
      </c>
    </row>
    <row r="18" spans="1:8" x14ac:dyDescent="0.25">
      <c r="A18" s="183">
        <v>10</v>
      </c>
      <c r="B18" s="196" t="s">
        <v>632</v>
      </c>
      <c r="C18" s="185" t="s">
        <v>728</v>
      </c>
      <c r="D18" s="186" t="s">
        <v>574</v>
      </c>
      <c r="E18" s="187">
        <v>2</v>
      </c>
      <c r="F18" s="240">
        <v>0</v>
      </c>
      <c r="G18" s="188">
        <f t="shared" si="0"/>
        <v>0</v>
      </c>
      <c r="H18" s="343" t="s">
        <v>129</v>
      </c>
    </row>
    <row r="19" spans="1:8" ht="20.399999999999999" x14ac:dyDescent="0.25">
      <c r="A19" s="183">
        <v>11</v>
      </c>
      <c r="B19" s="196"/>
      <c r="C19" s="185" t="s">
        <v>663</v>
      </c>
      <c r="D19" s="186" t="s">
        <v>574</v>
      </c>
      <c r="E19" s="187">
        <v>1</v>
      </c>
      <c r="F19" s="240">
        <v>0</v>
      </c>
      <c r="G19" s="188">
        <f>E19*F19</f>
        <v>0</v>
      </c>
      <c r="H19" s="343" t="s">
        <v>129</v>
      </c>
    </row>
    <row r="20" spans="1:8" ht="20.399999999999999" x14ac:dyDescent="0.25">
      <c r="A20" s="183">
        <v>12</v>
      </c>
      <c r="B20" s="196"/>
      <c r="C20" s="185" t="s">
        <v>664</v>
      </c>
      <c r="D20" s="186" t="s">
        <v>574</v>
      </c>
      <c r="E20" s="187">
        <v>1</v>
      </c>
      <c r="F20" s="240">
        <v>0</v>
      </c>
      <c r="G20" s="188">
        <f>E20*F20</f>
        <v>0</v>
      </c>
      <c r="H20" s="343" t="s">
        <v>129</v>
      </c>
    </row>
    <row r="21" spans="1:8" x14ac:dyDescent="0.25">
      <c r="A21" s="183">
        <v>13</v>
      </c>
      <c r="B21" s="196" t="s">
        <v>632</v>
      </c>
      <c r="C21" s="185" t="s">
        <v>665</v>
      </c>
      <c r="D21" s="186" t="s">
        <v>574</v>
      </c>
      <c r="E21" s="187">
        <v>1</v>
      </c>
      <c r="F21" s="240">
        <v>0</v>
      </c>
      <c r="G21" s="188">
        <f>E21*F21</f>
        <v>0</v>
      </c>
      <c r="H21" s="343" t="s">
        <v>129</v>
      </c>
    </row>
    <row r="22" spans="1:8" ht="51" x14ac:dyDescent="0.25">
      <c r="A22" s="183">
        <v>14</v>
      </c>
      <c r="B22" s="196" t="s">
        <v>632</v>
      </c>
      <c r="C22" s="185" t="s">
        <v>729</v>
      </c>
      <c r="D22" s="186" t="s">
        <v>574</v>
      </c>
      <c r="E22" s="187">
        <v>4</v>
      </c>
      <c r="F22" s="240">
        <v>0</v>
      </c>
      <c r="G22" s="188">
        <f>E22*F22</f>
        <v>0</v>
      </c>
      <c r="H22" s="343" t="s">
        <v>129</v>
      </c>
    </row>
    <row r="23" spans="1:8" x14ac:dyDescent="0.25">
      <c r="A23" s="197"/>
      <c r="B23" s="198" t="s">
        <v>670</v>
      </c>
      <c r="C23" s="199" t="s">
        <v>730</v>
      </c>
      <c r="D23" s="200"/>
      <c r="E23" s="201"/>
      <c r="F23" s="243"/>
      <c r="G23" s="203">
        <f>SUM(G8:G22)</f>
        <v>0</v>
      </c>
      <c r="H23" s="349"/>
    </row>
    <row r="24" spans="1:8" x14ac:dyDescent="0.25">
      <c r="A24" s="211" t="s">
        <v>124</v>
      </c>
      <c r="B24" s="212" t="s">
        <v>731</v>
      </c>
      <c r="C24" s="206" t="s">
        <v>673</v>
      </c>
      <c r="D24" s="207"/>
      <c r="E24" s="208"/>
      <c r="F24" s="244"/>
      <c r="G24" s="209"/>
      <c r="H24" s="350"/>
    </row>
    <row r="25" spans="1:8" x14ac:dyDescent="0.25">
      <c r="A25" s="183">
        <v>1</v>
      </c>
      <c r="B25" s="184" t="s">
        <v>39</v>
      </c>
      <c r="C25" s="185" t="s">
        <v>674</v>
      </c>
      <c r="D25" s="186"/>
      <c r="E25" s="187"/>
      <c r="F25" s="241"/>
      <c r="G25" s="188"/>
      <c r="H25" s="343"/>
    </row>
    <row r="26" spans="1:8" x14ac:dyDescent="0.25">
      <c r="A26" s="183">
        <v>2</v>
      </c>
      <c r="B26" s="184"/>
      <c r="C26" s="185" t="s">
        <v>678</v>
      </c>
      <c r="D26" s="186" t="s">
        <v>627</v>
      </c>
      <c r="E26" s="187">
        <v>15</v>
      </c>
      <c r="F26" s="240">
        <v>0</v>
      </c>
      <c r="G26" s="188">
        <f>E26*F26</f>
        <v>0</v>
      </c>
      <c r="H26" s="343" t="s">
        <v>129</v>
      </c>
    </row>
    <row r="27" spans="1:8" x14ac:dyDescent="0.25">
      <c r="A27" s="183">
        <v>3</v>
      </c>
      <c r="B27" s="184"/>
      <c r="C27" s="185" t="s">
        <v>679</v>
      </c>
      <c r="D27" s="186" t="s">
        <v>627</v>
      </c>
      <c r="E27" s="187">
        <v>25</v>
      </c>
      <c r="F27" s="240">
        <v>0</v>
      </c>
      <c r="G27" s="188">
        <f>E27*F27</f>
        <v>0</v>
      </c>
      <c r="H27" s="343" t="s">
        <v>129</v>
      </c>
    </row>
    <row r="28" spans="1:8" x14ac:dyDescent="0.25">
      <c r="A28" s="183">
        <v>4</v>
      </c>
      <c r="B28" s="184"/>
      <c r="C28" s="185" t="s">
        <v>680</v>
      </c>
      <c r="D28" s="186" t="s">
        <v>627</v>
      </c>
      <c r="E28" s="187">
        <v>72</v>
      </c>
      <c r="F28" s="240">
        <v>0</v>
      </c>
      <c r="G28" s="188">
        <f t="shared" ref="G28:G33" si="1">E28*F28</f>
        <v>0</v>
      </c>
      <c r="H28" s="343" t="s">
        <v>129</v>
      </c>
    </row>
    <row r="29" spans="1:8" x14ac:dyDescent="0.25">
      <c r="A29" s="183">
        <v>5</v>
      </c>
      <c r="B29" s="184"/>
      <c r="C29" s="185" t="s">
        <v>681</v>
      </c>
      <c r="D29" s="186" t="s">
        <v>627</v>
      </c>
      <c r="E29" s="187">
        <v>66</v>
      </c>
      <c r="F29" s="240">
        <v>0</v>
      </c>
      <c r="G29" s="188">
        <f t="shared" si="1"/>
        <v>0</v>
      </c>
      <c r="H29" s="343" t="s">
        <v>129</v>
      </c>
    </row>
    <row r="30" spans="1:8" x14ac:dyDescent="0.25">
      <c r="A30" s="183">
        <v>6</v>
      </c>
      <c r="B30" s="184" t="s">
        <v>620</v>
      </c>
      <c r="C30" s="185" t="s">
        <v>682</v>
      </c>
      <c r="D30" s="186" t="s">
        <v>574</v>
      </c>
      <c r="E30" s="187">
        <v>1</v>
      </c>
      <c r="F30" s="240">
        <v>0</v>
      </c>
      <c r="G30" s="188">
        <f t="shared" si="1"/>
        <v>0</v>
      </c>
      <c r="H30" s="343" t="s">
        <v>129</v>
      </c>
    </row>
    <row r="31" spans="1:8" ht="20.399999999999999" x14ac:dyDescent="0.25">
      <c r="A31" s="183">
        <v>7</v>
      </c>
      <c r="B31" s="184"/>
      <c r="C31" s="185" t="s">
        <v>683</v>
      </c>
      <c r="D31" s="186" t="s">
        <v>627</v>
      </c>
      <c r="E31" s="187">
        <v>178</v>
      </c>
      <c r="F31" s="240">
        <v>0</v>
      </c>
      <c r="G31" s="188">
        <f t="shared" si="1"/>
        <v>0</v>
      </c>
      <c r="H31" s="343" t="s">
        <v>129</v>
      </c>
    </row>
    <row r="32" spans="1:8" x14ac:dyDescent="0.25">
      <c r="A32" s="183">
        <v>8</v>
      </c>
      <c r="B32" s="184"/>
      <c r="C32" s="185" t="s">
        <v>684</v>
      </c>
      <c r="D32" s="186" t="s">
        <v>574</v>
      </c>
      <c r="E32" s="187">
        <v>1</v>
      </c>
      <c r="F32" s="240">
        <v>0</v>
      </c>
      <c r="G32" s="188">
        <f t="shared" si="1"/>
        <v>0</v>
      </c>
      <c r="H32" s="343" t="s">
        <v>129</v>
      </c>
    </row>
    <row r="33" spans="1:8" x14ac:dyDescent="0.25">
      <c r="A33" s="183">
        <v>9</v>
      </c>
      <c r="B33" s="184" t="s">
        <v>58</v>
      </c>
      <c r="C33" s="185" t="s">
        <v>685</v>
      </c>
      <c r="D33" s="186" t="s">
        <v>574</v>
      </c>
      <c r="E33" s="187">
        <v>8</v>
      </c>
      <c r="F33" s="240">
        <v>0</v>
      </c>
      <c r="G33" s="188">
        <f t="shared" si="1"/>
        <v>0</v>
      </c>
      <c r="H33" s="343" t="s">
        <v>129</v>
      </c>
    </row>
    <row r="34" spans="1:8" x14ac:dyDescent="0.25">
      <c r="A34" s="183">
        <v>10</v>
      </c>
      <c r="B34" s="184" t="s">
        <v>62</v>
      </c>
      <c r="C34" s="185" t="s">
        <v>688</v>
      </c>
      <c r="D34" s="186"/>
      <c r="E34" s="187"/>
      <c r="F34" s="241"/>
      <c r="G34" s="188"/>
      <c r="H34" s="343"/>
    </row>
    <row r="35" spans="1:8" x14ac:dyDescent="0.25">
      <c r="A35" s="183">
        <v>11</v>
      </c>
      <c r="B35" s="184"/>
      <c r="C35" s="185" t="s">
        <v>691</v>
      </c>
      <c r="D35" s="186" t="s">
        <v>574</v>
      </c>
      <c r="E35" s="187">
        <v>8</v>
      </c>
      <c r="F35" s="240">
        <v>0</v>
      </c>
      <c r="G35" s="188">
        <f t="shared" ref="G35:G43" si="2">E35*F35</f>
        <v>0</v>
      </c>
      <c r="H35" s="343" t="s">
        <v>129</v>
      </c>
    </row>
    <row r="36" spans="1:8" x14ac:dyDescent="0.25">
      <c r="A36" s="183">
        <v>12</v>
      </c>
      <c r="B36" s="184"/>
      <c r="C36" s="185" t="s">
        <v>694</v>
      </c>
      <c r="D36" s="186" t="s">
        <v>574</v>
      </c>
      <c r="E36" s="187">
        <v>3</v>
      </c>
      <c r="F36" s="240">
        <v>0</v>
      </c>
      <c r="G36" s="188">
        <f t="shared" si="2"/>
        <v>0</v>
      </c>
      <c r="H36" s="343" t="s">
        <v>129</v>
      </c>
    </row>
    <row r="37" spans="1:8" x14ac:dyDescent="0.25">
      <c r="A37" s="183">
        <v>13</v>
      </c>
      <c r="B37" s="184"/>
      <c r="C37" s="185" t="s">
        <v>695</v>
      </c>
      <c r="D37" s="186" t="s">
        <v>574</v>
      </c>
      <c r="E37" s="187">
        <v>3</v>
      </c>
      <c r="F37" s="240">
        <v>0</v>
      </c>
      <c r="G37" s="188">
        <f t="shared" si="2"/>
        <v>0</v>
      </c>
      <c r="H37" s="343" t="s">
        <v>129</v>
      </c>
    </row>
    <row r="38" spans="1:8" x14ac:dyDescent="0.25">
      <c r="A38" s="183">
        <v>14</v>
      </c>
      <c r="B38" s="184"/>
      <c r="C38" s="185" t="s">
        <v>696</v>
      </c>
      <c r="D38" s="186" t="s">
        <v>697</v>
      </c>
      <c r="E38" s="187">
        <v>24</v>
      </c>
      <c r="F38" s="240">
        <v>0</v>
      </c>
      <c r="G38" s="188">
        <f t="shared" si="2"/>
        <v>0</v>
      </c>
      <c r="H38" s="343" t="s">
        <v>129</v>
      </c>
    </row>
    <row r="39" spans="1:8" x14ac:dyDescent="0.25">
      <c r="A39" s="183">
        <v>16</v>
      </c>
      <c r="B39" s="184" t="s">
        <v>64</v>
      </c>
      <c r="C39" s="185" t="s">
        <v>732</v>
      </c>
      <c r="D39" s="186" t="s">
        <v>574</v>
      </c>
      <c r="E39" s="187">
        <v>3</v>
      </c>
      <c r="F39" s="240">
        <v>0</v>
      </c>
      <c r="G39" s="188">
        <f t="shared" si="2"/>
        <v>0</v>
      </c>
      <c r="H39" s="343" t="s">
        <v>129</v>
      </c>
    </row>
    <row r="40" spans="1:8" ht="20.399999999999999" x14ac:dyDescent="0.25">
      <c r="A40" s="183">
        <v>17</v>
      </c>
      <c r="B40" s="184" t="s">
        <v>699</v>
      </c>
      <c r="C40" s="185" t="s">
        <v>702</v>
      </c>
      <c r="D40" s="186" t="s">
        <v>574</v>
      </c>
      <c r="E40" s="187">
        <v>1</v>
      </c>
      <c r="F40" s="240">
        <v>0</v>
      </c>
      <c r="G40" s="188">
        <f t="shared" si="2"/>
        <v>0</v>
      </c>
      <c r="H40" s="343" t="s">
        <v>129</v>
      </c>
    </row>
    <row r="41" spans="1:8" x14ac:dyDescent="0.25">
      <c r="A41" s="183">
        <v>18</v>
      </c>
      <c r="B41" s="184"/>
      <c r="C41" s="185" t="s">
        <v>684</v>
      </c>
      <c r="D41" s="186" t="s">
        <v>722</v>
      </c>
      <c r="E41" s="187">
        <v>1</v>
      </c>
      <c r="F41" s="240">
        <v>0</v>
      </c>
      <c r="G41" s="188">
        <f t="shared" si="2"/>
        <v>0</v>
      </c>
      <c r="H41" s="343" t="s">
        <v>129</v>
      </c>
    </row>
    <row r="42" spans="1:8" x14ac:dyDescent="0.25">
      <c r="A42" s="183">
        <v>19</v>
      </c>
      <c r="B42" s="184"/>
      <c r="C42" s="185" t="s">
        <v>703</v>
      </c>
      <c r="D42" s="186" t="s">
        <v>574</v>
      </c>
      <c r="E42" s="187">
        <v>1</v>
      </c>
      <c r="F42" s="240">
        <v>0</v>
      </c>
      <c r="G42" s="188">
        <f t="shared" si="2"/>
        <v>0</v>
      </c>
      <c r="H42" s="343" t="s">
        <v>129</v>
      </c>
    </row>
    <row r="43" spans="1:8" x14ac:dyDescent="0.25">
      <c r="A43" s="183">
        <v>20</v>
      </c>
      <c r="B43" s="184"/>
      <c r="C43" s="185" t="s">
        <v>704</v>
      </c>
      <c r="D43" s="186" t="s">
        <v>574</v>
      </c>
      <c r="E43" s="187">
        <v>1</v>
      </c>
      <c r="F43" s="240">
        <v>0</v>
      </c>
      <c r="G43" s="188">
        <f t="shared" si="2"/>
        <v>0</v>
      </c>
      <c r="H43" s="343" t="s">
        <v>129</v>
      </c>
    </row>
    <row r="44" spans="1:8" x14ac:dyDescent="0.25">
      <c r="A44" s="197"/>
      <c r="B44" s="198" t="s">
        <v>670</v>
      </c>
      <c r="C44" s="199" t="s">
        <v>733</v>
      </c>
      <c r="D44" s="200"/>
      <c r="E44" s="201"/>
      <c r="F44" s="243"/>
      <c r="G44" s="203">
        <f>SUM(G24:G43)</f>
        <v>0</v>
      </c>
      <c r="H44" s="349"/>
    </row>
    <row r="45" spans="1:8" x14ac:dyDescent="0.25">
      <c r="A45" s="211" t="s">
        <v>124</v>
      </c>
      <c r="B45" s="212" t="s">
        <v>734</v>
      </c>
      <c r="C45" s="206" t="s">
        <v>707</v>
      </c>
      <c r="D45" s="207"/>
      <c r="E45" s="208"/>
      <c r="F45" s="244"/>
      <c r="G45" s="209"/>
      <c r="H45" s="350"/>
    </row>
    <row r="46" spans="1:8" x14ac:dyDescent="0.25">
      <c r="A46" s="183">
        <v>1</v>
      </c>
      <c r="B46" s="184" t="s">
        <v>39</v>
      </c>
      <c r="C46" s="185" t="s">
        <v>625</v>
      </c>
      <c r="D46" s="186"/>
      <c r="E46" s="187"/>
      <c r="F46" s="241"/>
      <c r="G46" s="188"/>
      <c r="H46" s="343"/>
    </row>
    <row r="47" spans="1:8" x14ac:dyDescent="0.25">
      <c r="A47" s="183">
        <v>2</v>
      </c>
      <c r="B47" s="184"/>
      <c r="C47" s="189">
        <v>150</v>
      </c>
      <c r="D47" s="186" t="s">
        <v>627</v>
      </c>
      <c r="E47" s="187">
        <v>15</v>
      </c>
      <c r="F47" s="240">
        <v>0</v>
      </c>
      <c r="G47" s="188">
        <f t="shared" ref="G47:G74" si="3">E47*F47</f>
        <v>0</v>
      </c>
      <c r="H47" s="343" t="s">
        <v>129</v>
      </c>
    </row>
    <row r="48" spans="1:8" x14ac:dyDescent="0.25">
      <c r="A48" s="183">
        <v>3</v>
      </c>
      <c r="B48" s="184"/>
      <c r="C48" s="189">
        <v>125</v>
      </c>
      <c r="D48" s="186" t="s">
        <v>627</v>
      </c>
      <c r="E48" s="187">
        <v>10</v>
      </c>
      <c r="F48" s="240">
        <v>0</v>
      </c>
      <c r="G48" s="188">
        <f t="shared" si="3"/>
        <v>0</v>
      </c>
      <c r="H48" s="343" t="s">
        <v>129</v>
      </c>
    </row>
    <row r="49" spans="1:8" x14ac:dyDescent="0.25">
      <c r="A49" s="183">
        <v>4</v>
      </c>
      <c r="B49" s="184"/>
      <c r="C49" s="189">
        <v>110</v>
      </c>
      <c r="D49" s="186" t="s">
        <v>627</v>
      </c>
      <c r="E49" s="187">
        <v>30</v>
      </c>
      <c r="F49" s="240">
        <v>0</v>
      </c>
      <c r="G49" s="188">
        <f t="shared" si="3"/>
        <v>0</v>
      </c>
      <c r="H49" s="343" t="s">
        <v>129</v>
      </c>
    </row>
    <row r="50" spans="1:8" x14ac:dyDescent="0.25">
      <c r="A50" s="183">
        <v>5</v>
      </c>
      <c r="B50" s="184"/>
      <c r="C50" s="185" t="s">
        <v>708</v>
      </c>
      <c r="D50" s="186"/>
      <c r="E50" s="187"/>
      <c r="F50" s="241"/>
      <c r="G50" s="188"/>
      <c r="H50" s="343"/>
    </row>
    <row r="51" spans="1:8" x14ac:dyDescent="0.25">
      <c r="A51" s="183">
        <v>6</v>
      </c>
      <c r="B51" s="184"/>
      <c r="C51" s="189">
        <v>110</v>
      </c>
      <c r="D51" s="186" t="s">
        <v>627</v>
      </c>
      <c r="E51" s="187">
        <v>4</v>
      </c>
      <c r="F51" s="240">
        <v>0</v>
      </c>
      <c r="G51" s="188">
        <f t="shared" si="3"/>
        <v>0</v>
      </c>
      <c r="H51" s="343" t="s">
        <v>129</v>
      </c>
    </row>
    <row r="52" spans="1:8" x14ac:dyDescent="0.25">
      <c r="A52" s="183">
        <v>7</v>
      </c>
      <c r="B52" s="184"/>
      <c r="C52" s="189">
        <v>75</v>
      </c>
      <c r="D52" s="186" t="s">
        <v>627</v>
      </c>
      <c r="E52" s="187">
        <v>1</v>
      </c>
      <c r="F52" s="240">
        <v>0</v>
      </c>
      <c r="G52" s="188">
        <f t="shared" si="3"/>
        <v>0</v>
      </c>
      <c r="H52" s="343" t="s">
        <v>129</v>
      </c>
    </row>
    <row r="53" spans="1:8" x14ac:dyDescent="0.25">
      <c r="A53" s="183">
        <v>8</v>
      </c>
      <c r="B53" s="184"/>
      <c r="C53" s="189">
        <v>63</v>
      </c>
      <c r="D53" s="186" t="s">
        <v>627</v>
      </c>
      <c r="E53" s="187">
        <v>1</v>
      </c>
      <c r="F53" s="240">
        <v>0</v>
      </c>
      <c r="G53" s="188">
        <f t="shared" si="3"/>
        <v>0</v>
      </c>
      <c r="H53" s="343" t="s">
        <v>129</v>
      </c>
    </row>
    <row r="54" spans="1:8" x14ac:dyDescent="0.25">
      <c r="A54" s="183">
        <v>9</v>
      </c>
      <c r="B54" s="184"/>
      <c r="C54" s="189">
        <v>50</v>
      </c>
      <c r="D54" s="186" t="s">
        <v>627</v>
      </c>
      <c r="E54" s="187">
        <v>3</v>
      </c>
      <c r="F54" s="240">
        <v>0</v>
      </c>
      <c r="G54" s="188">
        <f t="shared" si="3"/>
        <v>0</v>
      </c>
      <c r="H54" s="343" t="s">
        <v>129</v>
      </c>
    </row>
    <row r="55" spans="1:8" x14ac:dyDescent="0.25">
      <c r="A55" s="183">
        <v>10</v>
      </c>
      <c r="B55" s="184"/>
      <c r="C55" s="189">
        <v>40</v>
      </c>
      <c r="D55" s="186" t="s">
        <v>627</v>
      </c>
      <c r="E55" s="187">
        <v>10</v>
      </c>
      <c r="F55" s="240">
        <v>0</v>
      </c>
      <c r="G55" s="188">
        <f t="shared" si="3"/>
        <v>0</v>
      </c>
      <c r="H55" s="343" t="s">
        <v>129</v>
      </c>
    </row>
    <row r="56" spans="1:8" x14ac:dyDescent="0.25">
      <c r="A56" s="183">
        <v>11</v>
      </c>
      <c r="B56" s="184" t="s">
        <v>620</v>
      </c>
      <c r="C56" s="189" t="s">
        <v>709</v>
      </c>
      <c r="D56" s="186" t="s">
        <v>574</v>
      </c>
      <c r="E56" s="187">
        <v>11</v>
      </c>
      <c r="F56" s="240">
        <v>0</v>
      </c>
      <c r="G56" s="188">
        <f t="shared" si="3"/>
        <v>0</v>
      </c>
      <c r="H56" s="343" t="s">
        <v>129</v>
      </c>
    </row>
    <row r="57" spans="1:8" x14ac:dyDescent="0.25">
      <c r="A57" s="183">
        <v>12</v>
      </c>
      <c r="B57" s="184"/>
      <c r="C57" s="189" t="s">
        <v>710</v>
      </c>
      <c r="D57" s="186" t="s">
        <v>574</v>
      </c>
      <c r="E57" s="187">
        <v>11</v>
      </c>
      <c r="F57" s="240">
        <v>0</v>
      </c>
      <c r="G57" s="188">
        <f t="shared" si="3"/>
        <v>0</v>
      </c>
      <c r="H57" s="343" t="s">
        <v>129</v>
      </c>
    </row>
    <row r="58" spans="1:8" x14ac:dyDescent="0.25">
      <c r="A58" s="183">
        <v>13</v>
      </c>
      <c r="B58" s="184"/>
      <c r="C58" s="189" t="s">
        <v>712</v>
      </c>
      <c r="D58" s="186" t="s">
        <v>574</v>
      </c>
      <c r="E58" s="187">
        <v>3</v>
      </c>
      <c r="F58" s="240">
        <v>0</v>
      </c>
      <c r="G58" s="188">
        <f t="shared" si="3"/>
        <v>0</v>
      </c>
      <c r="H58" s="343" t="s">
        <v>129</v>
      </c>
    </row>
    <row r="59" spans="1:8" x14ac:dyDescent="0.25">
      <c r="A59" s="183">
        <v>14</v>
      </c>
      <c r="B59" s="184"/>
      <c r="C59" s="185" t="s">
        <v>735</v>
      </c>
      <c r="D59" s="186" t="s">
        <v>627</v>
      </c>
      <c r="E59" s="187">
        <v>8</v>
      </c>
      <c r="F59" s="240">
        <v>0</v>
      </c>
      <c r="G59" s="188">
        <f t="shared" si="3"/>
        <v>0</v>
      </c>
      <c r="H59" s="343" t="s">
        <v>129</v>
      </c>
    </row>
    <row r="60" spans="1:8" x14ac:dyDescent="0.25">
      <c r="A60" s="183">
        <v>15</v>
      </c>
      <c r="B60" s="184"/>
      <c r="C60" s="185" t="s">
        <v>736</v>
      </c>
      <c r="D60" s="186" t="s">
        <v>574</v>
      </c>
      <c r="E60" s="187">
        <v>1</v>
      </c>
      <c r="F60" s="240">
        <v>0</v>
      </c>
      <c r="G60" s="188">
        <f t="shared" si="3"/>
        <v>0</v>
      </c>
      <c r="H60" s="343" t="s">
        <v>129</v>
      </c>
    </row>
    <row r="61" spans="1:8" x14ac:dyDescent="0.25">
      <c r="A61" s="183">
        <v>16</v>
      </c>
      <c r="B61" s="184"/>
      <c r="C61" s="185" t="s">
        <v>714</v>
      </c>
      <c r="D61" s="186" t="s">
        <v>574</v>
      </c>
      <c r="E61" s="187">
        <v>1</v>
      </c>
      <c r="F61" s="240">
        <v>0</v>
      </c>
      <c r="G61" s="188">
        <f t="shared" si="3"/>
        <v>0</v>
      </c>
      <c r="H61" s="343" t="s">
        <v>129</v>
      </c>
    </row>
    <row r="62" spans="1:8" ht="20.399999999999999" x14ac:dyDescent="0.25">
      <c r="A62" s="183">
        <v>17</v>
      </c>
      <c r="B62" s="184"/>
      <c r="C62" s="185" t="s">
        <v>717</v>
      </c>
      <c r="D62" s="186" t="s">
        <v>574</v>
      </c>
      <c r="E62" s="187">
        <v>1</v>
      </c>
      <c r="F62" s="240">
        <v>0</v>
      </c>
      <c r="G62" s="188">
        <f t="shared" si="3"/>
        <v>0</v>
      </c>
      <c r="H62" s="343" t="s">
        <v>129</v>
      </c>
    </row>
    <row r="63" spans="1:8" x14ac:dyDescent="0.25">
      <c r="A63" s="183">
        <v>18</v>
      </c>
      <c r="B63" s="184"/>
      <c r="C63" s="185" t="s">
        <v>716</v>
      </c>
      <c r="D63" s="186" t="s">
        <v>574</v>
      </c>
      <c r="E63" s="187">
        <v>1</v>
      </c>
      <c r="F63" s="240">
        <v>0</v>
      </c>
      <c r="G63" s="188">
        <f t="shared" si="3"/>
        <v>0</v>
      </c>
      <c r="H63" s="343" t="s">
        <v>129</v>
      </c>
    </row>
    <row r="64" spans="1:8" x14ac:dyDescent="0.25">
      <c r="A64" s="183">
        <v>19</v>
      </c>
      <c r="B64" s="184" t="s">
        <v>58</v>
      </c>
      <c r="C64" s="185" t="s">
        <v>634</v>
      </c>
      <c r="D64" s="186" t="s">
        <v>142</v>
      </c>
      <c r="E64" s="187">
        <v>40</v>
      </c>
      <c r="F64" s="240">
        <v>0</v>
      </c>
      <c r="G64" s="188">
        <f t="shared" si="3"/>
        <v>0</v>
      </c>
      <c r="H64" s="343" t="s">
        <v>129</v>
      </c>
    </row>
    <row r="65" spans="1:8" x14ac:dyDescent="0.25">
      <c r="A65" s="183">
        <v>20</v>
      </c>
      <c r="B65" s="184"/>
      <c r="C65" s="185" t="s">
        <v>635</v>
      </c>
      <c r="D65" s="186" t="s">
        <v>142</v>
      </c>
      <c r="E65" s="187">
        <v>6</v>
      </c>
      <c r="F65" s="240">
        <v>0</v>
      </c>
      <c r="G65" s="188">
        <f t="shared" si="3"/>
        <v>0</v>
      </c>
      <c r="H65" s="343" t="s">
        <v>129</v>
      </c>
    </row>
    <row r="66" spans="1:8" x14ac:dyDescent="0.25">
      <c r="A66" s="183">
        <v>21</v>
      </c>
      <c r="B66" s="184"/>
      <c r="C66" s="185" t="s">
        <v>637</v>
      </c>
      <c r="D66" s="186" t="s">
        <v>142</v>
      </c>
      <c r="E66" s="187">
        <v>5</v>
      </c>
      <c r="F66" s="240">
        <v>0</v>
      </c>
      <c r="G66" s="188">
        <f t="shared" si="3"/>
        <v>0</v>
      </c>
      <c r="H66" s="343" t="s">
        <v>129</v>
      </c>
    </row>
    <row r="67" spans="1:8" x14ac:dyDescent="0.25">
      <c r="A67" s="183">
        <v>22</v>
      </c>
      <c r="B67" s="184"/>
      <c r="C67" s="185" t="s">
        <v>638</v>
      </c>
      <c r="D67" s="186" t="s">
        <v>142</v>
      </c>
      <c r="E67" s="187">
        <v>5</v>
      </c>
      <c r="F67" s="240">
        <v>0</v>
      </c>
      <c r="G67" s="188">
        <f t="shared" si="3"/>
        <v>0</v>
      </c>
      <c r="H67" s="343" t="s">
        <v>129</v>
      </c>
    </row>
    <row r="68" spans="1:8" x14ac:dyDescent="0.25">
      <c r="A68" s="183">
        <v>23</v>
      </c>
      <c r="B68" s="184"/>
      <c r="C68" s="185" t="s">
        <v>639</v>
      </c>
      <c r="D68" s="186" t="s">
        <v>142</v>
      </c>
      <c r="E68" s="187">
        <v>5</v>
      </c>
      <c r="F68" s="240">
        <v>0</v>
      </c>
      <c r="G68" s="188">
        <f t="shared" si="3"/>
        <v>0</v>
      </c>
      <c r="H68" s="343" t="s">
        <v>129</v>
      </c>
    </row>
    <row r="69" spans="1:8" x14ac:dyDescent="0.25">
      <c r="A69" s="183">
        <v>24</v>
      </c>
      <c r="B69" s="184"/>
      <c r="C69" s="185" t="s">
        <v>640</v>
      </c>
      <c r="D69" s="186" t="s">
        <v>142</v>
      </c>
      <c r="E69" s="187">
        <v>20</v>
      </c>
      <c r="F69" s="240">
        <v>0</v>
      </c>
      <c r="G69" s="188">
        <f t="shared" si="3"/>
        <v>0</v>
      </c>
      <c r="H69" s="343" t="s">
        <v>129</v>
      </c>
    </row>
    <row r="70" spans="1:8" x14ac:dyDescent="0.25">
      <c r="A70" s="183">
        <v>25</v>
      </c>
      <c r="B70" s="184"/>
      <c r="C70" s="185" t="s">
        <v>641</v>
      </c>
      <c r="D70" s="186" t="s">
        <v>142</v>
      </c>
      <c r="E70" s="187">
        <v>10</v>
      </c>
      <c r="F70" s="240">
        <v>0</v>
      </c>
      <c r="G70" s="188">
        <f t="shared" si="3"/>
        <v>0</v>
      </c>
      <c r="H70" s="343" t="s">
        <v>129</v>
      </c>
    </row>
    <row r="71" spans="1:8" ht="20.399999999999999" x14ac:dyDescent="0.25">
      <c r="A71" s="183">
        <v>26</v>
      </c>
      <c r="B71" s="184" t="s">
        <v>62</v>
      </c>
      <c r="C71" s="185" t="s">
        <v>737</v>
      </c>
      <c r="D71" s="186" t="s">
        <v>574</v>
      </c>
      <c r="E71" s="187">
        <v>1</v>
      </c>
      <c r="F71" s="240">
        <v>0</v>
      </c>
      <c r="G71" s="188">
        <f t="shared" si="3"/>
        <v>0</v>
      </c>
      <c r="H71" s="343" t="s">
        <v>129</v>
      </c>
    </row>
    <row r="72" spans="1:8" x14ac:dyDescent="0.25">
      <c r="A72" s="183">
        <v>27</v>
      </c>
      <c r="B72" s="184" t="s">
        <v>64</v>
      </c>
      <c r="C72" s="185" t="s">
        <v>721</v>
      </c>
      <c r="D72" s="186" t="s">
        <v>722</v>
      </c>
      <c r="E72" s="187">
        <v>1</v>
      </c>
      <c r="F72" s="240">
        <v>0</v>
      </c>
      <c r="G72" s="188">
        <f t="shared" si="3"/>
        <v>0</v>
      </c>
      <c r="H72" s="343" t="s">
        <v>129</v>
      </c>
    </row>
    <row r="73" spans="1:8" ht="20.399999999999999" x14ac:dyDescent="0.25">
      <c r="A73" s="183">
        <v>28</v>
      </c>
      <c r="B73" s="184"/>
      <c r="C73" s="185" t="s">
        <v>702</v>
      </c>
      <c r="D73" s="186" t="s">
        <v>574</v>
      </c>
      <c r="E73" s="187">
        <v>1</v>
      </c>
      <c r="F73" s="240">
        <v>0</v>
      </c>
      <c r="G73" s="188">
        <f t="shared" si="3"/>
        <v>0</v>
      </c>
      <c r="H73" s="343" t="s">
        <v>129</v>
      </c>
    </row>
    <row r="74" spans="1:8" x14ac:dyDescent="0.25">
      <c r="A74" s="183">
        <v>29</v>
      </c>
      <c r="B74" s="184"/>
      <c r="C74" s="185" t="s">
        <v>631</v>
      </c>
      <c r="D74" s="186" t="s">
        <v>574</v>
      </c>
      <c r="E74" s="187">
        <v>1</v>
      </c>
      <c r="F74" s="240">
        <v>0</v>
      </c>
      <c r="G74" s="188">
        <f t="shared" si="3"/>
        <v>0</v>
      </c>
      <c r="H74" s="343" t="s">
        <v>129</v>
      </c>
    </row>
    <row r="75" spans="1:8" x14ac:dyDescent="0.25">
      <c r="A75" s="197"/>
      <c r="B75" s="198" t="s">
        <v>670</v>
      </c>
      <c r="C75" s="199" t="s">
        <v>738</v>
      </c>
      <c r="D75" s="200"/>
      <c r="E75" s="201"/>
      <c r="F75" s="202"/>
      <c r="G75" s="203">
        <f>SUM(G45:G74)</f>
        <v>0</v>
      </c>
      <c r="H75" s="349"/>
    </row>
    <row r="76" spans="1:8" x14ac:dyDescent="0.25">
      <c r="A76" s="3"/>
      <c r="B76" s="4"/>
      <c r="C76" s="148"/>
      <c r="D76" s="6"/>
      <c r="E76" s="3"/>
      <c r="F76" s="3"/>
      <c r="G76" s="3"/>
    </row>
    <row r="77" spans="1:8" x14ac:dyDescent="0.25">
      <c r="A77" s="157"/>
      <c r="B77" s="158" t="s">
        <v>29</v>
      </c>
      <c r="C77" s="159"/>
      <c r="D77" s="160"/>
      <c r="E77" s="161"/>
      <c r="F77" s="161"/>
      <c r="G77" s="162">
        <f>G75+G44+G23</f>
        <v>0</v>
      </c>
    </row>
    <row r="78" spans="1:8" x14ac:dyDescent="0.25">
      <c r="A78" s="3"/>
      <c r="B78" s="4"/>
      <c r="C78" s="148"/>
      <c r="D78" s="6"/>
      <c r="E78" s="3"/>
      <c r="F78" s="3"/>
      <c r="G78" s="3"/>
    </row>
  </sheetData>
  <sheetProtection password="C0FB" sheet="1" objects="1" scenarios="1"/>
  <mergeCells count="4">
    <mergeCell ref="A1:G1"/>
    <mergeCell ref="C4:H4"/>
    <mergeCell ref="C3:H3"/>
    <mergeCell ref="C2:H2"/>
  </mergeCells>
  <pageMargins left="0.59055118110236227" right="0.39370078740157483" top="0.78740157480314965" bottom="0.59055118110236227" header="0.31496062992125984" footer="0.31496062992125984"/>
  <pageSetup paperSize="9" scale="7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A2" sqref="A2:B4"/>
    </sheetView>
  </sheetViews>
  <sheetFormatPr defaultRowHeight="13.2" x14ac:dyDescent="0.25"/>
  <cols>
    <col min="2" max="2" width="14" customWidth="1"/>
    <col min="3" max="3" width="43" customWidth="1"/>
    <col min="6" max="6" width="10.109375" customWidth="1"/>
    <col min="7" max="7" width="13" customWidth="1"/>
    <col min="8" max="8" width="10.21875" style="10" customWidth="1"/>
  </cols>
  <sheetData>
    <row r="1" spans="1:8" ht="15.6" x14ac:dyDescent="0.3">
      <c r="A1" s="318" t="s">
        <v>5</v>
      </c>
      <c r="B1" s="318"/>
      <c r="C1" s="318"/>
      <c r="D1" s="318"/>
      <c r="E1" s="318"/>
      <c r="F1" s="318"/>
      <c r="G1" s="318"/>
    </row>
    <row r="2" spans="1:8" x14ac:dyDescent="0.25">
      <c r="A2" s="413" t="s">
        <v>6</v>
      </c>
      <c r="B2" s="410" t="s">
        <v>44</v>
      </c>
      <c r="C2" s="339" t="s">
        <v>810</v>
      </c>
      <c r="D2" s="340"/>
      <c r="E2" s="340"/>
      <c r="F2" s="340"/>
      <c r="G2" s="340"/>
      <c r="H2" s="338"/>
    </row>
    <row r="3" spans="1:8" x14ac:dyDescent="0.25">
      <c r="A3" s="413" t="s">
        <v>7</v>
      </c>
      <c r="B3" s="410" t="s">
        <v>39</v>
      </c>
      <c r="C3" s="339"/>
      <c r="D3" s="340"/>
      <c r="E3" s="340"/>
      <c r="F3" s="340"/>
      <c r="G3" s="340"/>
      <c r="H3" s="338"/>
    </row>
    <row r="4" spans="1:8" x14ac:dyDescent="0.25">
      <c r="A4" s="414" t="s">
        <v>8</v>
      </c>
      <c r="B4" s="412" t="s">
        <v>64</v>
      </c>
      <c r="C4" s="336" t="s">
        <v>739</v>
      </c>
      <c r="D4" s="337"/>
      <c r="E4" s="337"/>
      <c r="F4" s="337"/>
      <c r="G4" s="337"/>
      <c r="H4" s="338"/>
    </row>
    <row r="5" spans="1:8" x14ac:dyDescent="0.25">
      <c r="B5" s="67"/>
      <c r="C5" s="67"/>
      <c r="D5" s="10"/>
    </row>
    <row r="6" spans="1:8" s="21" customFormat="1" ht="39.6" x14ac:dyDescent="0.25">
      <c r="A6" s="344" t="s">
        <v>105</v>
      </c>
      <c r="B6" s="345" t="s">
        <v>106</v>
      </c>
      <c r="C6" s="345" t="s">
        <v>107</v>
      </c>
      <c r="D6" s="346" t="s">
        <v>108</v>
      </c>
      <c r="E6" s="344" t="s">
        <v>109</v>
      </c>
      <c r="F6" s="347" t="s">
        <v>110</v>
      </c>
      <c r="G6" s="344" t="s">
        <v>29</v>
      </c>
      <c r="H6" s="348" t="s">
        <v>120</v>
      </c>
    </row>
    <row r="7" spans="1:8" x14ac:dyDescent="0.25">
      <c r="A7" s="3"/>
      <c r="B7" s="4"/>
      <c r="C7" s="4"/>
      <c r="D7" s="6"/>
      <c r="E7" s="120"/>
      <c r="F7" s="121"/>
      <c r="G7" s="121"/>
      <c r="H7" s="341"/>
    </row>
    <row r="8" spans="1:8" x14ac:dyDescent="0.25">
      <c r="A8" s="213" t="s">
        <v>124</v>
      </c>
      <c r="B8" s="214" t="s">
        <v>741</v>
      </c>
      <c r="C8" s="215" t="s">
        <v>740</v>
      </c>
      <c r="D8" s="216"/>
      <c r="E8" s="217"/>
      <c r="F8" s="210"/>
      <c r="G8" s="210">
        <f>SUM(G9:G24)</f>
        <v>0</v>
      </c>
      <c r="H8" s="342"/>
    </row>
    <row r="9" spans="1:8" x14ac:dyDescent="0.25">
      <c r="A9" s="183">
        <v>1</v>
      </c>
      <c r="B9" s="184"/>
      <c r="C9" s="185" t="s">
        <v>742</v>
      </c>
      <c r="D9" s="186" t="s">
        <v>627</v>
      </c>
      <c r="E9" s="187">
        <v>5</v>
      </c>
      <c r="F9" s="240">
        <v>0</v>
      </c>
      <c r="G9" s="188">
        <f t="shared" ref="G9:G24" si="0">E9*F9</f>
        <v>0</v>
      </c>
      <c r="H9" s="343" t="s">
        <v>129</v>
      </c>
    </row>
    <row r="10" spans="1:8" x14ac:dyDescent="0.25">
      <c r="A10" s="183">
        <v>2</v>
      </c>
      <c r="B10" s="184"/>
      <c r="C10" s="185" t="s">
        <v>743</v>
      </c>
      <c r="D10" s="186" t="s">
        <v>627</v>
      </c>
      <c r="E10" s="187">
        <v>16</v>
      </c>
      <c r="F10" s="240">
        <v>0</v>
      </c>
      <c r="G10" s="188">
        <f t="shared" si="0"/>
        <v>0</v>
      </c>
      <c r="H10" s="343" t="s">
        <v>129</v>
      </c>
    </row>
    <row r="11" spans="1:8" x14ac:dyDescent="0.25">
      <c r="A11" s="183">
        <v>3</v>
      </c>
      <c r="B11" s="184"/>
      <c r="C11" s="185" t="s">
        <v>744</v>
      </c>
      <c r="D11" s="186" t="s">
        <v>627</v>
      </c>
      <c r="E11" s="187">
        <v>16</v>
      </c>
      <c r="F11" s="240">
        <v>0</v>
      </c>
      <c r="G11" s="188">
        <f t="shared" si="0"/>
        <v>0</v>
      </c>
      <c r="H11" s="343" t="s">
        <v>129</v>
      </c>
    </row>
    <row r="12" spans="1:8" ht="20.399999999999999" x14ac:dyDescent="0.25">
      <c r="A12" s="183">
        <v>4</v>
      </c>
      <c r="B12" s="184"/>
      <c r="C12" s="185" t="s">
        <v>745</v>
      </c>
      <c r="D12" s="186" t="s">
        <v>627</v>
      </c>
      <c r="E12" s="187">
        <v>2</v>
      </c>
      <c r="F12" s="240">
        <v>0</v>
      </c>
      <c r="G12" s="188">
        <f t="shared" si="0"/>
        <v>0</v>
      </c>
      <c r="H12" s="343" t="s">
        <v>129</v>
      </c>
    </row>
    <row r="13" spans="1:8" x14ac:dyDescent="0.25">
      <c r="A13" s="183">
        <v>5</v>
      </c>
      <c r="B13" s="184" t="s">
        <v>620</v>
      </c>
      <c r="C13" s="185" t="s">
        <v>746</v>
      </c>
      <c r="D13" s="186" t="s">
        <v>574</v>
      </c>
      <c r="E13" s="187">
        <v>1</v>
      </c>
      <c r="F13" s="240">
        <v>0</v>
      </c>
      <c r="G13" s="188">
        <f t="shared" si="0"/>
        <v>0</v>
      </c>
      <c r="H13" s="343" t="s">
        <v>129</v>
      </c>
    </row>
    <row r="14" spans="1:8" x14ac:dyDescent="0.25">
      <c r="A14" s="183">
        <v>6</v>
      </c>
      <c r="B14" s="184" t="s">
        <v>58</v>
      </c>
      <c r="C14" s="185" t="s">
        <v>747</v>
      </c>
      <c r="D14" s="186" t="s">
        <v>133</v>
      </c>
      <c r="E14" s="187">
        <v>1</v>
      </c>
      <c r="F14" s="240">
        <v>0</v>
      </c>
      <c r="G14" s="188">
        <f t="shared" si="0"/>
        <v>0</v>
      </c>
      <c r="H14" s="343" t="s">
        <v>129</v>
      </c>
    </row>
    <row r="15" spans="1:8" x14ac:dyDescent="0.25">
      <c r="A15" s="183">
        <v>7</v>
      </c>
      <c r="B15" s="184"/>
      <c r="C15" s="185" t="s">
        <v>748</v>
      </c>
      <c r="D15" s="186" t="s">
        <v>627</v>
      </c>
      <c r="E15" s="187">
        <v>37</v>
      </c>
      <c r="F15" s="240">
        <v>0</v>
      </c>
      <c r="G15" s="188">
        <f t="shared" si="0"/>
        <v>0</v>
      </c>
      <c r="H15" s="343" t="s">
        <v>129</v>
      </c>
    </row>
    <row r="16" spans="1:8" x14ac:dyDescent="0.25">
      <c r="A16" s="183">
        <v>8</v>
      </c>
      <c r="B16" s="184"/>
      <c r="C16" s="185" t="s">
        <v>749</v>
      </c>
      <c r="D16" s="186" t="s">
        <v>627</v>
      </c>
      <c r="E16" s="187">
        <v>37</v>
      </c>
      <c r="F16" s="240">
        <v>0</v>
      </c>
      <c r="G16" s="188">
        <f t="shared" si="0"/>
        <v>0</v>
      </c>
      <c r="H16" s="343" t="s">
        <v>129</v>
      </c>
    </row>
    <row r="17" spans="1:8" ht="20.399999999999999" x14ac:dyDescent="0.25">
      <c r="A17" s="183">
        <v>9</v>
      </c>
      <c r="B17" s="184"/>
      <c r="C17" s="185" t="s">
        <v>750</v>
      </c>
      <c r="D17" s="186" t="s">
        <v>687</v>
      </c>
      <c r="E17" s="187">
        <v>3</v>
      </c>
      <c r="F17" s="240">
        <v>0</v>
      </c>
      <c r="G17" s="188">
        <f t="shared" si="0"/>
        <v>0</v>
      </c>
      <c r="H17" s="343" t="s">
        <v>129</v>
      </c>
    </row>
    <row r="18" spans="1:8" x14ac:dyDescent="0.25">
      <c r="A18" s="183">
        <v>10</v>
      </c>
      <c r="B18" s="184"/>
      <c r="C18" s="185" t="s">
        <v>685</v>
      </c>
      <c r="D18" s="186" t="s">
        <v>574</v>
      </c>
      <c r="E18" s="187">
        <v>3</v>
      </c>
      <c r="F18" s="240">
        <v>0</v>
      </c>
      <c r="G18" s="188">
        <f t="shared" si="0"/>
        <v>0</v>
      </c>
      <c r="H18" s="343" t="s">
        <v>129</v>
      </c>
    </row>
    <row r="19" spans="1:8" x14ac:dyDescent="0.25">
      <c r="A19" s="183">
        <v>11</v>
      </c>
      <c r="B19" s="184" t="s">
        <v>62</v>
      </c>
      <c r="C19" s="185" t="s">
        <v>751</v>
      </c>
      <c r="D19" s="186" t="s">
        <v>627</v>
      </c>
      <c r="E19" s="187">
        <v>80</v>
      </c>
      <c r="F19" s="240">
        <v>0</v>
      </c>
      <c r="G19" s="188">
        <f t="shared" si="0"/>
        <v>0</v>
      </c>
      <c r="H19" s="343" t="s">
        <v>129</v>
      </c>
    </row>
    <row r="20" spans="1:8" x14ac:dyDescent="0.25">
      <c r="A20" s="183">
        <v>12</v>
      </c>
      <c r="B20" s="184"/>
      <c r="C20" s="185" t="s">
        <v>752</v>
      </c>
      <c r="D20" s="186" t="s">
        <v>574</v>
      </c>
      <c r="E20" s="187">
        <v>3</v>
      </c>
      <c r="F20" s="240">
        <v>0</v>
      </c>
      <c r="G20" s="188">
        <f t="shared" si="0"/>
        <v>0</v>
      </c>
      <c r="H20" s="343" t="s">
        <v>129</v>
      </c>
    </row>
    <row r="21" spans="1:8" x14ac:dyDescent="0.25">
      <c r="A21" s="183">
        <v>13</v>
      </c>
      <c r="B21" s="184"/>
      <c r="C21" s="185" t="s">
        <v>753</v>
      </c>
      <c r="D21" s="186" t="s">
        <v>574</v>
      </c>
      <c r="E21" s="187">
        <v>4</v>
      </c>
      <c r="F21" s="240">
        <v>0</v>
      </c>
      <c r="G21" s="188">
        <f t="shared" si="0"/>
        <v>0</v>
      </c>
      <c r="H21" s="343" t="s">
        <v>129</v>
      </c>
    </row>
    <row r="22" spans="1:8" x14ac:dyDescent="0.25">
      <c r="A22" s="183">
        <v>14</v>
      </c>
      <c r="B22" s="184" t="s">
        <v>64</v>
      </c>
      <c r="C22" s="185" t="s">
        <v>754</v>
      </c>
      <c r="D22" s="186" t="s">
        <v>574</v>
      </c>
      <c r="E22" s="187">
        <v>1</v>
      </c>
      <c r="F22" s="240">
        <v>0</v>
      </c>
      <c r="G22" s="188">
        <f t="shared" si="0"/>
        <v>0</v>
      </c>
      <c r="H22" s="343" t="s">
        <v>129</v>
      </c>
    </row>
    <row r="23" spans="1:8" x14ac:dyDescent="0.25">
      <c r="A23" s="183">
        <v>15</v>
      </c>
      <c r="B23" s="184"/>
      <c r="C23" s="185" t="s">
        <v>755</v>
      </c>
      <c r="D23" s="186" t="s">
        <v>574</v>
      </c>
      <c r="E23" s="187">
        <v>1</v>
      </c>
      <c r="F23" s="240">
        <v>0</v>
      </c>
      <c r="G23" s="188">
        <f t="shared" si="0"/>
        <v>0</v>
      </c>
      <c r="H23" s="343" t="s">
        <v>129</v>
      </c>
    </row>
    <row r="24" spans="1:8" x14ac:dyDescent="0.25">
      <c r="A24" s="190">
        <v>16</v>
      </c>
      <c r="B24" s="191"/>
      <c r="C24" s="192" t="s">
        <v>756</v>
      </c>
      <c r="D24" s="193" t="s">
        <v>574</v>
      </c>
      <c r="E24" s="194">
        <v>1</v>
      </c>
      <c r="F24" s="242">
        <v>0</v>
      </c>
      <c r="G24" s="195">
        <f t="shared" si="0"/>
        <v>0</v>
      </c>
      <c r="H24" s="343" t="s">
        <v>129</v>
      </c>
    </row>
    <row r="25" spans="1:8" x14ac:dyDescent="0.25">
      <c r="A25" s="3"/>
      <c r="B25" s="4"/>
      <c r="C25" s="148"/>
      <c r="D25" s="6"/>
      <c r="E25" s="3"/>
      <c r="F25" s="3"/>
      <c r="G25" s="3"/>
    </row>
    <row r="26" spans="1:8" x14ac:dyDescent="0.25">
      <c r="A26" s="157"/>
      <c r="B26" s="158" t="s">
        <v>29</v>
      </c>
      <c r="C26" s="159"/>
      <c r="D26" s="160"/>
      <c r="E26" s="161"/>
      <c r="F26" s="161"/>
      <c r="G26" s="162">
        <f>G8</f>
        <v>0</v>
      </c>
    </row>
    <row r="27" spans="1:8" x14ac:dyDescent="0.25">
      <c r="A27" s="3"/>
      <c r="B27" s="4"/>
      <c r="C27" s="148"/>
      <c r="D27" s="6"/>
      <c r="E27" s="3"/>
      <c r="F27" s="3"/>
      <c r="G27" s="3"/>
    </row>
  </sheetData>
  <sheetProtection password="C0FB" sheet="1" objects="1" scenarios="1"/>
  <mergeCells count="4">
    <mergeCell ref="A1:G1"/>
    <mergeCell ref="C4:H4"/>
    <mergeCell ref="C3:H3"/>
    <mergeCell ref="C2:H2"/>
  </mergeCells>
  <pageMargins left="0.59055118110236227" right="0.39370078740157483" top="0.78740157480314965" bottom="0.59055118110236227" header="0.31496062992125984" footer="0.31496062992125984"/>
  <pageSetup paperSize="9" scale="7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7"/>
  <sheetViews>
    <sheetView zoomScaleNormal="100" workbookViewId="0">
      <selection activeCell="A2" sqref="A2:B4"/>
    </sheetView>
  </sheetViews>
  <sheetFormatPr defaultRowHeight="13.2" x14ac:dyDescent="0.25"/>
  <cols>
    <col min="2" max="2" width="14" style="10" customWidth="1"/>
    <col min="3" max="3" width="42.33203125" customWidth="1"/>
    <col min="5" max="5" width="9.88671875" customWidth="1"/>
    <col min="6" max="6" width="11.109375" customWidth="1"/>
    <col min="7" max="7" width="11.33203125" customWidth="1"/>
    <col min="8" max="8" width="9.77734375" style="10" customWidth="1"/>
  </cols>
  <sheetData>
    <row r="1" spans="1:8" ht="15.6" x14ac:dyDescent="0.3">
      <c r="A1" s="318" t="s">
        <v>5</v>
      </c>
      <c r="B1" s="318"/>
      <c r="C1" s="318"/>
      <c r="D1" s="318"/>
      <c r="E1" s="318"/>
      <c r="F1" s="318"/>
      <c r="G1" s="318"/>
    </row>
    <row r="2" spans="1:8" x14ac:dyDescent="0.25">
      <c r="A2" s="413" t="s">
        <v>6</v>
      </c>
      <c r="B2" s="415" t="s">
        <v>44</v>
      </c>
      <c r="C2" s="339" t="s">
        <v>810</v>
      </c>
      <c r="D2" s="340"/>
      <c r="E2" s="340"/>
      <c r="F2" s="340"/>
      <c r="G2" s="340"/>
      <c r="H2" s="338"/>
    </row>
    <row r="3" spans="1:8" x14ac:dyDescent="0.25">
      <c r="A3" s="413" t="s">
        <v>7</v>
      </c>
      <c r="B3" s="415" t="s">
        <v>39</v>
      </c>
      <c r="C3" s="339"/>
      <c r="D3" s="340"/>
      <c r="E3" s="340"/>
      <c r="F3" s="340"/>
      <c r="G3" s="340"/>
      <c r="H3" s="338"/>
    </row>
    <row r="4" spans="1:8" x14ac:dyDescent="0.25">
      <c r="A4" s="414" t="s">
        <v>8</v>
      </c>
      <c r="B4" s="416" t="s">
        <v>699</v>
      </c>
      <c r="C4" s="336" t="s">
        <v>616</v>
      </c>
      <c r="D4" s="337"/>
      <c r="E4" s="337"/>
      <c r="F4" s="337"/>
      <c r="G4" s="337"/>
      <c r="H4" s="338"/>
    </row>
    <row r="5" spans="1:8" x14ac:dyDescent="0.25">
      <c r="B5" s="369"/>
      <c r="C5" s="67"/>
      <c r="D5" s="10"/>
    </row>
    <row r="6" spans="1:8" s="21" customFormat="1" ht="52.8" x14ac:dyDescent="0.25">
      <c r="A6" s="344" t="s">
        <v>105</v>
      </c>
      <c r="B6" s="355" t="s">
        <v>106</v>
      </c>
      <c r="C6" s="345" t="s">
        <v>107</v>
      </c>
      <c r="D6" s="346" t="s">
        <v>108</v>
      </c>
      <c r="E6" s="344" t="s">
        <v>109</v>
      </c>
      <c r="F6" s="347" t="s">
        <v>110</v>
      </c>
      <c r="G6" s="344" t="s">
        <v>29</v>
      </c>
      <c r="H6" s="348" t="s">
        <v>120</v>
      </c>
    </row>
    <row r="7" spans="1:8" x14ac:dyDescent="0.25">
      <c r="A7" s="3"/>
      <c r="B7" s="370"/>
      <c r="C7" s="4"/>
      <c r="D7" s="6"/>
      <c r="E7" s="120"/>
      <c r="F7" s="121"/>
      <c r="G7" s="121"/>
      <c r="H7" s="341"/>
    </row>
    <row r="8" spans="1:8" x14ac:dyDescent="0.25">
      <c r="A8" s="227" t="s">
        <v>124</v>
      </c>
      <c r="B8" s="371" t="s">
        <v>617</v>
      </c>
      <c r="C8" s="228" t="s">
        <v>616</v>
      </c>
      <c r="D8" s="229"/>
      <c r="E8" s="230"/>
      <c r="F8" s="231"/>
      <c r="G8" s="231">
        <f>SUM(G9:G134)</f>
        <v>0</v>
      </c>
      <c r="H8" s="366"/>
    </row>
    <row r="9" spans="1:8" x14ac:dyDescent="0.25">
      <c r="A9" s="139">
        <v>1</v>
      </c>
      <c r="B9" s="372" t="s">
        <v>491</v>
      </c>
      <c r="C9" s="222" t="s">
        <v>572</v>
      </c>
      <c r="D9" s="225" t="s">
        <v>574</v>
      </c>
      <c r="E9" s="226">
        <v>7</v>
      </c>
      <c r="F9" s="245">
        <v>0</v>
      </c>
      <c r="G9" s="178">
        <f>E9*F9</f>
        <v>0</v>
      </c>
      <c r="H9" s="367" t="s">
        <v>129</v>
      </c>
    </row>
    <row r="10" spans="1:8" x14ac:dyDescent="0.25">
      <c r="A10" s="139">
        <v>2</v>
      </c>
      <c r="B10" s="372" t="s">
        <v>500</v>
      </c>
      <c r="C10" s="223" t="s">
        <v>573</v>
      </c>
      <c r="D10" s="225" t="s">
        <v>195</v>
      </c>
      <c r="E10" s="226">
        <v>40</v>
      </c>
      <c r="F10" s="245">
        <v>0</v>
      </c>
      <c r="G10" s="178">
        <f t="shared" ref="G10:G73" si="0">E10*F10</f>
        <v>0</v>
      </c>
      <c r="H10" s="367" t="s">
        <v>129</v>
      </c>
    </row>
    <row r="11" spans="1:8" x14ac:dyDescent="0.25">
      <c r="A11" s="139">
        <v>3</v>
      </c>
      <c r="B11" s="372" t="s">
        <v>501</v>
      </c>
      <c r="C11" s="222" t="s">
        <v>575</v>
      </c>
      <c r="D11" s="225" t="s">
        <v>574</v>
      </c>
      <c r="E11" s="226">
        <v>4</v>
      </c>
      <c r="F11" s="245">
        <v>0</v>
      </c>
      <c r="G11" s="178">
        <f t="shared" si="0"/>
        <v>0</v>
      </c>
      <c r="H11" s="367" t="s">
        <v>129</v>
      </c>
    </row>
    <row r="12" spans="1:8" x14ac:dyDescent="0.25">
      <c r="A12" s="139">
        <v>4</v>
      </c>
      <c r="B12" s="372" t="s">
        <v>502</v>
      </c>
      <c r="C12" s="223" t="s">
        <v>576</v>
      </c>
      <c r="D12" s="225" t="s">
        <v>574</v>
      </c>
      <c r="E12" s="226">
        <v>4</v>
      </c>
      <c r="F12" s="245">
        <v>0</v>
      </c>
      <c r="G12" s="178">
        <f t="shared" si="0"/>
        <v>0</v>
      </c>
      <c r="H12" s="367" t="s">
        <v>129</v>
      </c>
    </row>
    <row r="13" spans="1:8" x14ac:dyDescent="0.25">
      <c r="A13" s="139">
        <v>5</v>
      </c>
      <c r="B13" s="372" t="s">
        <v>503</v>
      </c>
      <c r="C13" s="223" t="s">
        <v>577</v>
      </c>
      <c r="D13" s="225" t="s">
        <v>574</v>
      </c>
      <c r="E13" s="226">
        <v>4</v>
      </c>
      <c r="F13" s="245">
        <v>0</v>
      </c>
      <c r="G13" s="178">
        <f t="shared" si="0"/>
        <v>0</v>
      </c>
      <c r="H13" s="367" t="s">
        <v>129</v>
      </c>
    </row>
    <row r="14" spans="1:8" x14ac:dyDescent="0.25">
      <c r="A14" s="139">
        <v>6</v>
      </c>
      <c r="B14" s="372" t="s">
        <v>504</v>
      </c>
      <c r="C14" s="223" t="s">
        <v>578</v>
      </c>
      <c r="D14" s="225" t="s">
        <v>574</v>
      </c>
      <c r="E14" s="226">
        <v>4</v>
      </c>
      <c r="F14" s="245">
        <v>0</v>
      </c>
      <c r="G14" s="178">
        <f t="shared" si="0"/>
        <v>0</v>
      </c>
      <c r="H14" s="367" t="s">
        <v>129</v>
      </c>
    </row>
    <row r="15" spans="1:8" x14ac:dyDescent="0.25">
      <c r="A15" s="139">
        <v>7</v>
      </c>
      <c r="B15" s="372" t="s">
        <v>505</v>
      </c>
      <c r="C15" s="223" t="s">
        <v>573</v>
      </c>
      <c r="D15" s="225" t="s">
        <v>195</v>
      </c>
      <c r="E15" s="226">
        <v>60</v>
      </c>
      <c r="F15" s="245">
        <v>0</v>
      </c>
      <c r="G15" s="178">
        <f t="shared" si="0"/>
        <v>0</v>
      </c>
      <c r="H15" s="367" t="s">
        <v>129</v>
      </c>
    </row>
    <row r="16" spans="1:8" x14ac:dyDescent="0.25">
      <c r="A16" s="139">
        <v>8</v>
      </c>
      <c r="B16" s="372" t="s">
        <v>506</v>
      </c>
      <c r="C16" s="223" t="s">
        <v>579</v>
      </c>
      <c r="D16" s="225" t="s">
        <v>195</v>
      </c>
      <c r="E16" s="226">
        <v>20</v>
      </c>
      <c r="F16" s="245">
        <v>0</v>
      </c>
      <c r="G16" s="178">
        <f t="shared" si="0"/>
        <v>0</v>
      </c>
      <c r="H16" s="367" t="s">
        <v>129</v>
      </c>
    </row>
    <row r="17" spans="1:8" x14ac:dyDescent="0.25">
      <c r="A17" s="139">
        <v>9</v>
      </c>
      <c r="B17" s="372" t="s">
        <v>507</v>
      </c>
      <c r="C17" s="223" t="s">
        <v>759</v>
      </c>
      <c r="D17" s="225" t="s">
        <v>574</v>
      </c>
      <c r="E17" s="226">
        <v>1</v>
      </c>
      <c r="F17" s="245">
        <v>0</v>
      </c>
      <c r="G17" s="178">
        <f t="shared" si="0"/>
        <v>0</v>
      </c>
      <c r="H17" s="367" t="s">
        <v>129</v>
      </c>
    </row>
    <row r="18" spans="1:8" x14ac:dyDescent="0.25">
      <c r="A18" s="139">
        <v>10</v>
      </c>
      <c r="B18" s="372" t="s">
        <v>508</v>
      </c>
      <c r="C18" s="223" t="s">
        <v>589</v>
      </c>
      <c r="D18" s="225" t="s">
        <v>574</v>
      </c>
      <c r="E18" s="226">
        <v>1</v>
      </c>
      <c r="F18" s="245">
        <v>0</v>
      </c>
      <c r="G18" s="178">
        <f t="shared" si="0"/>
        <v>0</v>
      </c>
      <c r="H18" s="367" t="s">
        <v>129</v>
      </c>
    </row>
    <row r="19" spans="1:8" x14ac:dyDescent="0.25">
      <c r="A19" s="139">
        <v>11</v>
      </c>
      <c r="B19" s="372" t="s">
        <v>509</v>
      </c>
      <c r="C19" s="223" t="s">
        <v>580</v>
      </c>
      <c r="D19" s="225" t="s">
        <v>133</v>
      </c>
      <c r="E19" s="226">
        <v>1</v>
      </c>
      <c r="F19" s="245">
        <v>0</v>
      </c>
      <c r="G19" s="178">
        <f t="shared" si="0"/>
        <v>0</v>
      </c>
      <c r="H19" s="367" t="s">
        <v>129</v>
      </c>
    </row>
    <row r="20" spans="1:8" x14ac:dyDescent="0.25">
      <c r="A20" s="139">
        <v>12</v>
      </c>
      <c r="B20" s="372" t="s">
        <v>510</v>
      </c>
      <c r="C20" s="222" t="s">
        <v>575</v>
      </c>
      <c r="D20" s="225" t="s">
        <v>574</v>
      </c>
      <c r="E20" s="226">
        <v>15</v>
      </c>
      <c r="F20" s="245">
        <v>0</v>
      </c>
      <c r="G20" s="178">
        <f t="shared" si="0"/>
        <v>0</v>
      </c>
      <c r="H20" s="367" t="s">
        <v>129</v>
      </c>
    </row>
    <row r="21" spans="1:8" x14ac:dyDescent="0.25">
      <c r="A21" s="139">
        <v>13</v>
      </c>
      <c r="B21" s="372" t="s">
        <v>511</v>
      </c>
      <c r="C21" s="222" t="s">
        <v>760</v>
      </c>
      <c r="D21" s="225" t="s">
        <v>574</v>
      </c>
      <c r="E21" s="226">
        <v>3</v>
      </c>
      <c r="F21" s="245">
        <v>0</v>
      </c>
      <c r="G21" s="178">
        <f t="shared" si="0"/>
        <v>0</v>
      </c>
      <c r="H21" s="367" t="s">
        <v>129</v>
      </c>
    </row>
    <row r="22" spans="1:8" x14ac:dyDescent="0.25">
      <c r="A22" s="139">
        <v>14</v>
      </c>
      <c r="B22" s="372" t="s">
        <v>512</v>
      </c>
      <c r="C22" s="223" t="s">
        <v>576</v>
      </c>
      <c r="D22" s="225" t="s">
        <v>574</v>
      </c>
      <c r="E22" s="226">
        <v>6</v>
      </c>
      <c r="F22" s="245">
        <v>0</v>
      </c>
      <c r="G22" s="178">
        <f t="shared" si="0"/>
        <v>0</v>
      </c>
      <c r="H22" s="367" t="s">
        <v>129</v>
      </c>
    </row>
    <row r="23" spans="1:8" x14ac:dyDescent="0.25">
      <c r="A23" s="139">
        <v>15</v>
      </c>
      <c r="B23" s="372" t="s">
        <v>513</v>
      </c>
      <c r="C23" s="223" t="s">
        <v>577</v>
      </c>
      <c r="D23" s="225" t="s">
        <v>574</v>
      </c>
      <c r="E23" s="226">
        <v>9</v>
      </c>
      <c r="F23" s="245">
        <v>0</v>
      </c>
      <c r="G23" s="178">
        <f t="shared" si="0"/>
        <v>0</v>
      </c>
      <c r="H23" s="367" t="s">
        <v>129</v>
      </c>
    </row>
    <row r="24" spans="1:8" x14ac:dyDescent="0.25">
      <c r="A24" s="139">
        <v>16</v>
      </c>
      <c r="B24" s="372" t="s">
        <v>514</v>
      </c>
      <c r="C24" s="223" t="s">
        <v>578</v>
      </c>
      <c r="D24" s="225" t="s">
        <v>574</v>
      </c>
      <c r="E24" s="226">
        <v>9</v>
      </c>
      <c r="F24" s="245">
        <v>0</v>
      </c>
      <c r="G24" s="178">
        <f t="shared" si="0"/>
        <v>0</v>
      </c>
      <c r="H24" s="367" t="s">
        <v>129</v>
      </c>
    </row>
    <row r="25" spans="1:8" x14ac:dyDescent="0.25">
      <c r="A25" s="139">
        <v>17</v>
      </c>
      <c r="B25" s="372" t="s">
        <v>515</v>
      </c>
      <c r="C25" s="223" t="s">
        <v>573</v>
      </c>
      <c r="D25" s="225" t="s">
        <v>195</v>
      </c>
      <c r="E25" s="226">
        <v>120</v>
      </c>
      <c r="F25" s="245">
        <v>0</v>
      </c>
      <c r="G25" s="178">
        <f t="shared" si="0"/>
        <v>0</v>
      </c>
      <c r="H25" s="367" t="s">
        <v>129</v>
      </c>
    </row>
    <row r="26" spans="1:8" x14ac:dyDescent="0.25">
      <c r="A26" s="139">
        <v>18</v>
      </c>
      <c r="B26" s="372" t="s">
        <v>516</v>
      </c>
      <c r="C26" s="223" t="s">
        <v>579</v>
      </c>
      <c r="D26" s="225" t="s">
        <v>195</v>
      </c>
      <c r="E26" s="226">
        <v>40</v>
      </c>
      <c r="F26" s="245">
        <v>0</v>
      </c>
      <c r="G26" s="178">
        <f t="shared" si="0"/>
        <v>0</v>
      </c>
      <c r="H26" s="367" t="s">
        <v>129</v>
      </c>
    </row>
    <row r="27" spans="1:8" x14ac:dyDescent="0.25">
      <c r="A27" s="139">
        <v>19</v>
      </c>
      <c r="B27" s="372" t="s">
        <v>517</v>
      </c>
      <c r="C27" s="223" t="s">
        <v>581</v>
      </c>
      <c r="D27" s="225" t="s">
        <v>195</v>
      </c>
      <c r="E27" s="226">
        <v>120</v>
      </c>
      <c r="F27" s="245">
        <v>0</v>
      </c>
      <c r="G27" s="178">
        <f t="shared" si="0"/>
        <v>0</v>
      </c>
      <c r="H27" s="367" t="s">
        <v>129</v>
      </c>
    </row>
    <row r="28" spans="1:8" x14ac:dyDescent="0.25">
      <c r="A28" s="139">
        <v>20</v>
      </c>
      <c r="B28" s="372" t="s">
        <v>518</v>
      </c>
      <c r="C28" s="223" t="s">
        <v>761</v>
      </c>
      <c r="D28" s="225" t="s">
        <v>574</v>
      </c>
      <c r="E28" s="226">
        <v>1</v>
      </c>
      <c r="F28" s="245">
        <v>0</v>
      </c>
      <c r="G28" s="178">
        <f t="shared" si="0"/>
        <v>0</v>
      </c>
      <c r="H28" s="367" t="s">
        <v>129</v>
      </c>
    </row>
    <row r="29" spans="1:8" x14ac:dyDescent="0.25">
      <c r="A29" s="139">
        <v>21</v>
      </c>
      <c r="B29" s="372" t="s">
        <v>519</v>
      </c>
      <c r="C29" s="223" t="s">
        <v>582</v>
      </c>
      <c r="D29" s="225" t="s">
        <v>574</v>
      </c>
      <c r="E29" s="226">
        <v>3</v>
      </c>
      <c r="F29" s="245">
        <v>0</v>
      </c>
      <c r="G29" s="178">
        <f t="shared" si="0"/>
        <v>0</v>
      </c>
      <c r="H29" s="367" t="s">
        <v>129</v>
      </c>
    </row>
    <row r="30" spans="1:8" x14ac:dyDescent="0.25">
      <c r="A30" s="139">
        <v>22</v>
      </c>
      <c r="B30" s="372" t="s">
        <v>520</v>
      </c>
      <c r="C30" s="223" t="s">
        <v>583</v>
      </c>
      <c r="D30" s="225" t="s">
        <v>195</v>
      </c>
      <c r="E30" s="226">
        <v>40</v>
      </c>
      <c r="F30" s="245">
        <v>0</v>
      </c>
      <c r="G30" s="178">
        <f t="shared" si="0"/>
        <v>0</v>
      </c>
      <c r="H30" s="367" t="s">
        <v>129</v>
      </c>
    </row>
    <row r="31" spans="1:8" x14ac:dyDescent="0.25">
      <c r="A31" s="139">
        <v>23</v>
      </c>
      <c r="B31" s="372" t="s">
        <v>521</v>
      </c>
      <c r="C31" s="223" t="s">
        <v>584</v>
      </c>
      <c r="D31" s="225" t="s">
        <v>574</v>
      </c>
      <c r="E31" s="226">
        <v>2</v>
      </c>
      <c r="F31" s="245">
        <v>0</v>
      </c>
      <c r="G31" s="178">
        <f t="shared" si="0"/>
        <v>0</v>
      </c>
      <c r="H31" s="367" t="s">
        <v>129</v>
      </c>
    </row>
    <row r="32" spans="1:8" x14ac:dyDescent="0.25">
      <c r="A32" s="139">
        <v>24</v>
      </c>
      <c r="B32" s="372" t="s">
        <v>522</v>
      </c>
      <c r="C32" s="223" t="s">
        <v>585</v>
      </c>
      <c r="D32" s="225" t="s">
        <v>195</v>
      </c>
      <c r="E32" s="226">
        <v>70</v>
      </c>
      <c r="F32" s="245">
        <v>0</v>
      </c>
      <c r="G32" s="178">
        <f t="shared" si="0"/>
        <v>0</v>
      </c>
      <c r="H32" s="367" t="s">
        <v>129</v>
      </c>
    </row>
    <row r="33" spans="1:8" x14ac:dyDescent="0.25">
      <c r="A33" s="139">
        <v>25</v>
      </c>
      <c r="B33" s="372" t="s">
        <v>523</v>
      </c>
      <c r="C33" s="223" t="s">
        <v>586</v>
      </c>
      <c r="D33" s="225" t="s">
        <v>574</v>
      </c>
      <c r="E33" s="226">
        <v>1</v>
      </c>
      <c r="F33" s="245">
        <v>0</v>
      </c>
      <c r="G33" s="178">
        <f t="shared" si="0"/>
        <v>0</v>
      </c>
      <c r="H33" s="367" t="s">
        <v>129</v>
      </c>
    </row>
    <row r="34" spans="1:8" x14ac:dyDescent="0.25">
      <c r="A34" s="139">
        <v>26</v>
      </c>
      <c r="B34" s="372" t="s">
        <v>524</v>
      </c>
      <c r="C34" s="223" t="s">
        <v>587</v>
      </c>
      <c r="D34" s="225" t="s">
        <v>574</v>
      </c>
      <c r="E34" s="226">
        <v>1</v>
      </c>
      <c r="F34" s="245">
        <v>0</v>
      </c>
      <c r="G34" s="178">
        <f t="shared" si="0"/>
        <v>0</v>
      </c>
      <c r="H34" s="367" t="s">
        <v>129</v>
      </c>
    </row>
    <row r="35" spans="1:8" x14ac:dyDescent="0.25">
      <c r="A35" s="139">
        <v>27</v>
      </c>
      <c r="B35" s="372" t="s">
        <v>525</v>
      </c>
      <c r="C35" s="223" t="s">
        <v>588</v>
      </c>
      <c r="D35" s="225" t="s">
        <v>574</v>
      </c>
      <c r="E35" s="226">
        <v>2</v>
      </c>
      <c r="F35" s="245">
        <v>0</v>
      </c>
      <c r="G35" s="178">
        <f t="shared" si="0"/>
        <v>0</v>
      </c>
      <c r="H35" s="367" t="s">
        <v>129</v>
      </c>
    </row>
    <row r="36" spans="1:8" x14ac:dyDescent="0.25">
      <c r="A36" s="139">
        <v>28</v>
      </c>
      <c r="B36" s="372" t="s">
        <v>526</v>
      </c>
      <c r="C36" s="223" t="s">
        <v>613</v>
      </c>
      <c r="D36" s="225" t="s">
        <v>574</v>
      </c>
      <c r="E36" s="226">
        <v>4</v>
      </c>
      <c r="F36" s="245">
        <v>0</v>
      </c>
      <c r="G36" s="178">
        <f t="shared" si="0"/>
        <v>0</v>
      </c>
      <c r="H36" s="367" t="s">
        <v>129</v>
      </c>
    </row>
    <row r="37" spans="1:8" x14ac:dyDescent="0.25">
      <c r="A37" s="139">
        <v>29</v>
      </c>
      <c r="B37" s="372" t="s">
        <v>527</v>
      </c>
      <c r="C37" s="223" t="s">
        <v>589</v>
      </c>
      <c r="D37" s="225" t="s">
        <v>574</v>
      </c>
      <c r="E37" s="226">
        <v>2</v>
      </c>
      <c r="F37" s="245">
        <v>0</v>
      </c>
      <c r="G37" s="178">
        <f t="shared" si="0"/>
        <v>0</v>
      </c>
      <c r="H37" s="367" t="s">
        <v>129</v>
      </c>
    </row>
    <row r="38" spans="1:8" x14ac:dyDescent="0.25">
      <c r="A38" s="139">
        <v>30</v>
      </c>
      <c r="B38" s="372" t="s">
        <v>528</v>
      </c>
      <c r="C38" s="223" t="s">
        <v>590</v>
      </c>
      <c r="D38" s="225" t="s">
        <v>574</v>
      </c>
      <c r="E38" s="226">
        <v>2</v>
      </c>
      <c r="F38" s="245">
        <v>0</v>
      </c>
      <c r="G38" s="178">
        <f t="shared" si="0"/>
        <v>0</v>
      </c>
      <c r="H38" s="367" t="s">
        <v>129</v>
      </c>
    </row>
    <row r="39" spans="1:8" x14ac:dyDescent="0.25">
      <c r="A39" s="139">
        <v>31</v>
      </c>
      <c r="B39" s="372" t="s">
        <v>529</v>
      </c>
      <c r="C39" s="223" t="s">
        <v>591</v>
      </c>
      <c r="D39" s="225" t="s">
        <v>195</v>
      </c>
      <c r="E39" s="226">
        <v>6</v>
      </c>
      <c r="F39" s="245">
        <v>0</v>
      </c>
      <c r="G39" s="178">
        <f t="shared" si="0"/>
        <v>0</v>
      </c>
      <c r="H39" s="367" t="s">
        <v>129</v>
      </c>
    </row>
    <row r="40" spans="1:8" x14ac:dyDescent="0.25">
      <c r="A40" s="139">
        <v>32</v>
      </c>
      <c r="B40" s="372" t="s">
        <v>530</v>
      </c>
      <c r="C40" s="223" t="s">
        <v>762</v>
      </c>
      <c r="D40" s="225" t="s">
        <v>574</v>
      </c>
      <c r="E40" s="226">
        <v>1</v>
      </c>
      <c r="F40" s="245">
        <v>0</v>
      </c>
      <c r="G40" s="178">
        <f t="shared" si="0"/>
        <v>0</v>
      </c>
      <c r="H40" s="367" t="s">
        <v>129</v>
      </c>
    </row>
    <row r="41" spans="1:8" x14ac:dyDescent="0.25">
      <c r="A41" s="139">
        <v>33</v>
      </c>
      <c r="B41" s="372" t="s">
        <v>531</v>
      </c>
      <c r="C41" s="223" t="s">
        <v>763</v>
      </c>
      <c r="D41" s="225" t="s">
        <v>574</v>
      </c>
      <c r="E41" s="226">
        <v>3</v>
      </c>
      <c r="F41" s="245">
        <v>0</v>
      </c>
      <c r="G41" s="178">
        <f t="shared" si="0"/>
        <v>0</v>
      </c>
      <c r="H41" s="367" t="s">
        <v>129</v>
      </c>
    </row>
    <row r="42" spans="1:8" x14ac:dyDescent="0.25">
      <c r="A42" s="139">
        <v>34</v>
      </c>
      <c r="B42" s="372" t="s">
        <v>532</v>
      </c>
      <c r="C42" s="223" t="s">
        <v>580</v>
      </c>
      <c r="D42" s="225" t="s">
        <v>133</v>
      </c>
      <c r="E42" s="226">
        <v>1</v>
      </c>
      <c r="F42" s="245">
        <v>0</v>
      </c>
      <c r="G42" s="178">
        <f t="shared" si="0"/>
        <v>0</v>
      </c>
      <c r="H42" s="367" t="s">
        <v>129</v>
      </c>
    </row>
    <row r="43" spans="1:8" x14ac:dyDescent="0.25">
      <c r="A43" s="139">
        <v>35</v>
      </c>
      <c r="B43" s="372" t="s">
        <v>533</v>
      </c>
      <c r="C43" s="222" t="s">
        <v>575</v>
      </c>
      <c r="D43" s="225" t="s">
        <v>574</v>
      </c>
      <c r="E43" s="226">
        <v>19</v>
      </c>
      <c r="F43" s="245">
        <v>0</v>
      </c>
      <c r="G43" s="178">
        <f t="shared" si="0"/>
        <v>0</v>
      </c>
      <c r="H43" s="367" t="s">
        <v>129</v>
      </c>
    </row>
    <row r="44" spans="1:8" x14ac:dyDescent="0.25">
      <c r="A44" s="139">
        <v>36</v>
      </c>
      <c r="B44" s="372" t="s">
        <v>534</v>
      </c>
      <c r="C44" s="223" t="s">
        <v>576</v>
      </c>
      <c r="D44" s="225" t="s">
        <v>574</v>
      </c>
      <c r="E44" s="226">
        <v>11</v>
      </c>
      <c r="F44" s="245">
        <v>0</v>
      </c>
      <c r="G44" s="178">
        <f t="shared" si="0"/>
        <v>0</v>
      </c>
      <c r="H44" s="367" t="s">
        <v>129</v>
      </c>
    </row>
    <row r="45" spans="1:8" x14ac:dyDescent="0.25">
      <c r="A45" s="139">
        <v>37</v>
      </c>
      <c r="B45" s="372" t="s">
        <v>535</v>
      </c>
      <c r="C45" s="223" t="s">
        <v>577</v>
      </c>
      <c r="D45" s="225" t="s">
        <v>574</v>
      </c>
      <c r="E45" s="226">
        <v>13</v>
      </c>
      <c r="F45" s="245">
        <v>0</v>
      </c>
      <c r="G45" s="178">
        <f t="shared" si="0"/>
        <v>0</v>
      </c>
      <c r="H45" s="367" t="s">
        <v>129</v>
      </c>
    </row>
    <row r="46" spans="1:8" x14ac:dyDescent="0.25">
      <c r="A46" s="139">
        <v>38</v>
      </c>
      <c r="B46" s="372" t="s">
        <v>536</v>
      </c>
      <c r="C46" s="223" t="s">
        <v>578</v>
      </c>
      <c r="D46" s="225" t="s">
        <v>574</v>
      </c>
      <c r="E46" s="226">
        <v>15</v>
      </c>
      <c r="F46" s="245">
        <v>0</v>
      </c>
      <c r="G46" s="178">
        <f t="shared" si="0"/>
        <v>0</v>
      </c>
      <c r="H46" s="367" t="s">
        <v>129</v>
      </c>
    </row>
    <row r="47" spans="1:8" x14ac:dyDescent="0.25">
      <c r="A47" s="139">
        <v>39</v>
      </c>
      <c r="B47" s="372" t="s">
        <v>537</v>
      </c>
      <c r="C47" s="223" t="s">
        <v>573</v>
      </c>
      <c r="D47" s="225" t="s">
        <v>195</v>
      </c>
      <c r="E47" s="226">
        <v>170</v>
      </c>
      <c r="F47" s="245">
        <v>0</v>
      </c>
      <c r="G47" s="178">
        <f t="shared" si="0"/>
        <v>0</v>
      </c>
      <c r="H47" s="367" t="s">
        <v>129</v>
      </c>
    </row>
    <row r="48" spans="1:8" x14ac:dyDescent="0.25">
      <c r="A48" s="139">
        <v>40</v>
      </c>
      <c r="B48" s="372" t="s">
        <v>538</v>
      </c>
      <c r="C48" s="223" t="s">
        <v>579</v>
      </c>
      <c r="D48" s="225" t="s">
        <v>195</v>
      </c>
      <c r="E48" s="226">
        <v>60</v>
      </c>
      <c r="F48" s="245">
        <v>0</v>
      </c>
      <c r="G48" s="178">
        <f t="shared" si="0"/>
        <v>0</v>
      </c>
      <c r="H48" s="367" t="s">
        <v>129</v>
      </c>
    </row>
    <row r="49" spans="1:8" x14ac:dyDescent="0.25">
      <c r="A49" s="139">
        <v>41</v>
      </c>
      <c r="B49" s="372" t="s">
        <v>539</v>
      </c>
      <c r="C49" s="223" t="s">
        <v>581</v>
      </c>
      <c r="D49" s="225" t="s">
        <v>195</v>
      </c>
      <c r="E49" s="226">
        <v>60</v>
      </c>
      <c r="F49" s="245">
        <v>0</v>
      </c>
      <c r="G49" s="178">
        <f t="shared" si="0"/>
        <v>0</v>
      </c>
      <c r="H49" s="367" t="s">
        <v>129</v>
      </c>
    </row>
    <row r="50" spans="1:8" x14ac:dyDescent="0.25">
      <c r="A50" s="139">
        <v>42</v>
      </c>
      <c r="B50" s="372" t="s">
        <v>540</v>
      </c>
      <c r="C50" s="223" t="s">
        <v>763</v>
      </c>
      <c r="D50" s="225" t="s">
        <v>574</v>
      </c>
      <c r="E50" s="226">
        <v>2</v>
      </c>
      <c r="F50" s="245">
        <v>0</v>
      </c>
      <c r="G50" s="178">
        <f t="shared" si="0"/>
        <v>0</v>
      </c>
      <c r="H50" s="367" t="s">
        <v>129</v>
      </c>
    </row>
    <row r="51" spans="1:8" x14ac:dyDescent="0.25">
      <c r="A51" s="139">
        <v>43</v>
      </c>
      <c r="B51" s="372" t="s">
        <v>541</v>
      </c>
      <c r="C51" s="223" t="s">
        <v>582</v>
      </c>
      <c r="D51" s="225" t="s">
        <v>574</v>
      </c>
      <c r="E51" s="226">
        <v>2</v>
      </c>
      <c r="F51" s="245">
        <v>0</v>
      </c>
      <c r="G51" s="178">
        <f t="shared" si="0"/>
        <v>0</v>
      </c>
      <c r="H51" s="367" t="s">
        <v>129</v>
      </c>
    </row>
    <row r="52" spans="1:8" x14ac:dyDescent="0.25">
      <c r="A52" s="139">
        <v>44</v>
      </c>
      <c r="B52" s="372" t="s">
        <v>542</v>
      </c>
      <c r="C52" s="223" t="s">
        <v>583</v>
      </c>
      <c r="D52" s="225" t="s">
        <v>195</v>
      </c>
      <c r="E52" s="226">
        <v>40</v>
      </c>
      <c r="F52" s="245">
        <v>0</v>
      </c>
      <c r="G52" s="178">
        <f t="shared" si="0"/>
        <v>0</v>
      </c>
      <c r="H52" s="367" t="s">
        <v>129</v>
      </c>
    </row>
    <row r="53" spans="1:8" x14ac:dyDescent="0.25">
      <c r="A53" s="139">
        <v>45</v>
      </c>
      <c r="B53" s="372" t="s">
        <v>543</v>
      </c>
      <c r="C53" s="223" t="s">
        <v>584</v>
      </c>
      <c r="D53" s="225" t="s">
        <v>574</v>
      </c>
      <c r="E53" s="226">
        <v>2</v>
      </c>
      <c r="F53" s="245">
        <v>0</v>
      </c>
      <c r="G53" s="178">
        <f t="shared" si="0"/>
        <v>0</v>
      </c>
      <c r="H53" s="367" t="s">
        <v>129</v>
      </c>
    </row>
    <row r="54" spans="1:8" x14ac:dyDescent="0.25">
      <c r="A54" s="139">
        <v>46</v>
      </c>
      <c r="B54" s="372" t="s">
        <v>544</v>
      </c>
      <c r="C54" s="223" t="s">
        <v>585</v>
      </c>
      <c r="D54" s="225" t="s">
        <v>195</v>
      </c>
      <c r="E54" s="226">
        <v>70</v>
      </c>
      <c r="F54" s="245">
        <v>0</v>
      </c>
      <c r="G54" s="178">
        <f t="shared" si="0"/>
        <v>0</v>
      </c>
      <c r="H54" s="367" t="s">
        <v>129</v>
      </c>
    </row>
    <row r="55" spans="1:8" x14ac:dyDescent="0.25">
      <c r="A55" s="139">
        <v>47</v>
      </c>
      <c r="B55" s="372" t="s">
        <v>545</v>
      </c>
      <c r="C55" s="223" t="s">
        <v>586</v>
      </c>
      <c r="D55" s="225" t="s">
        <v>574</v>
      </c>
      <c r="E55" s="226">
        <v>1</v>
      </c>
      <c r="F55" s="245">
        <v>0</v>
      </c>
      <c r="G55" s="178">
        <f t="shared" si="0"/>
        <v>0</v>
      </c>
      <c r="H55" s="367" t="s">
        <v>129</v>
      </c>
    </row>
    <row r="56" spans="1:8" x14ac:dyDescent="0.25">
      <c r="A56" s="139">
        <v>48</v>
      </c>
      <c r="B56" s="372" t="s">
        <v>546</v>
      </c>
      <c r="C56" s="223" t="s">
        <v>587</v>
      </c>
      <c r="D56" s="225" t="s">
        <v>574</v>
      </c>
      <c r="E56" s="226">
        <v>1</v>
      </c>
      <c r="F56" s="245">
        <v>0</v>
      </c>
      <c r="G56" s="178">
        <f t="shared" si="0"/>
        <v>0</v>
      </c>
      <c r="H56" s="367" t="s">
        <v>129</v>
      </c>
    </row>
    <row r="57" spans="1:8" x14ac:dyDescent="0.25">
      <c r="A57" s="139">
        <v>49</v>
      </c>
      <c r="B57" s="372" t="s">
        <v>547</v>
      </c>
      <c r="C57" s="223" t="s">
        <v>588</v>
      </c>
      <c r="D57" s="225" t="s">
        <v>574</v>
      </c>
      <c r="E57" s="226">
        <v>2</v>
      </c>
      <c r="F57" s="245">
        <v>0</v>
      </c>
      <c r="G57" s="178">
        <f t="shared" si="0"/>
        <v>0</v>
      </c>
      <c r="H57" s="367" t="s">
        <v>129</v>
      </c>
    </row>
    <row r="58" spans="1:8" x14ac:dyDescent="0.25">
      <c r="A58" s="139">
        <v>50</v>
      </c>
      <c r="B58" s="372" t="s">
        <v>548</v>
      </c>
      <c r="C58" s="223" t="s">
        <v>589</v>
      </c>
      <c r="D58" s="225" t="s">
        <v>574</v>
      </c>
      <c r="E58" s="226">
        <v>2</v>
      </c>
      <c r="F58" s="245">
        <v>0</v>
      </c>
      <c r="G58" s="178">
        <f t="shared" si="0"/>
        <v>0</v>
      </c>
      <c r="H58" s="367" t="s">
        <v>129</v>
      </c>
    </row>
    <row r="59" spans="1:8" x14ac:dyDescent="0.25">
      <c r="A59" s="139">
        <v>51</v>
      </c>
      <c r="B59" s="372" t="s">
        <v>549</v>
      </c>
      <c r="C59" s="223" t="s">
        <v>590</v>
      </c>
      <c r="D59" s="225" t="s">
        <v>574</v>
      </c>
      <c r="E59" s="226">
        <v>2</v>
      </c>
      <c r="F59" s="245">
        <v>0</v>
      </c>
      <c r="G59" s="178">
        <f t="shared" si="0"/>
        <v>0</v>
      </c>
      <c r="H59" s="367" t="s">
        <v>129</v>
      </c>
    </row>
    <row r="60" spans="1:8" x14ac:dyDescent="0.25">
      <c r="A60" s="139">
        <v>52</v>
      </c>
      <c r="B60" s="372" t="s">
        <v>550</v>
      </c>
      <c r="C60" s="223" t="s">
        <v>591</v>
      </c>
      <c r="D60" s="225" t="s">
        <v>195</v>
      </c>
      <c r="E60" s="226">
        <v>6</v>
      </c>
      <c r="F60" s="245">
        <v>0</v>
      </c>
      <c r="G60" s="178">
        <f t="shared" si="0"/>
        <v>0</v>
      </c>
      <c r="H60" s="367" t="s">
        <v>129</v>
      </c>
    </row>
    <row r="61" spans="1:8" x14ac:dyDescent="0.25">
      <c r="A61" s="139">
        <v>53</v>
      </c>
      <c r="B61" s="372" t="s">
        <v>551</v>
      </c>
      <c r="C61" s="223" t="s">
        <v>762</v>
      </c>
      <c r="D61" s="225" t="s">
        <v>574</v>
      </c>
      <c r="E61" s="226">
        <v>1</v>
      </c>
      <c r="F61" s="245">
        <v>0</v>
      </c>
      <c r="G61" s="178">
        <f t="shared" si="0"/>
        <v>0</v>
      </c>
      <c r="H61" s="367" t="s">
        <v>129</v>
      </c>
    </row>
    <row r="62" spans="1:8" x14ac:dyDescent="0.25">
      <c r="A62" s="139">
        <v>54</v>
      </c>
      <c r="B62" s="372" t="s">
        <v>552</v>
      </c>
      <c r="C62" s="223" t="s">
        <v>613</v>
      </c>
      <c r="D62" s="225" t="s">
        <v>574</v>
      </c>
      <c r="E62" s="226">
        <v>4</v>
      </c>
      <c r="F62" s="245">
        <v>0</v>
      </c>
      <c r="G62" s="178">
        <f t="shared" si="0"/>
        <v>0</v>
      </c>
      <c r="H62" s="367" t="s">
        <v>129</v>
      </c>
    </row>
    <row r="63" spans="1:8" x14ac:dyDescent="0.25">
      <c r="A63" s="139">
        <v>55</v>
      </c>
      <c r="B63" s="372" t="s">
        <v>553</v>
      </c>
      <c r="C63" s="223" t="s">
        <v>761</v>
      </c>
      <c r="D63" s="225" t="s">
        <v>574</v>
      </c>
      <c r="E63" s="226">
        <v>1</v>
      </c>
      <c r="F63" s="245">
        <v>0</v>
      </c>
      <c r="G63" s="178">
        <f t="shared" si="0"/>
        <v>0</v>
      </c>
      <c r="H63" s="367" t="s">
        <v>129</v>
      </c>
    </row>
    <row r="64" spans="1:8" x14ac:dyDescent="0.25">
      <c r="A64" s="139">
        <v>56</v>
      </c>
      <c r="B64" s="372" t="s">
        <v>554</v>
      </c>
      <c r="C64" s="223" t="s">
        <v>580</v>
      </c>
      <c r="D64" s="225" t="s">
        <v>133</v>
      </c>
      <c r="E64" s="226">
        <v>1</v>
      </c>
      <c r="F64" s="245">
        <v>0</v>
      </c>
      <c r="G64" s="178">
        <f t="shared" si="0"/>
        <v>0</v>
      </c>
      <c r="H64" s="367" t="s">
        <v>129</v>
      </c>
    </row>
    <row r="65" spans="1:8" x14ac:dyDescent="0.25">
      <c r="A65" s="139">
        <v>57</v>
      </c>
      <c r="B65" s="372" t="s">
        <v>555</v>
      </c>
      <c r="C65" s="222" t="s">
        <v>575</v>
      </c>
      <c r="D65" s="225" t="s">
        <v>574</v>
      </c>
      <c r="E65" s="226">
        <v>19</v>
      </c>
      <c r="F65" s="245">
        <v>0</v>
      </c>
      <c r="G65" s="178">
        <f t="shared" si="0"/>
        <v>0</v>
      </c>
      <c r="H65" s="367" t="s">
        <v>129</v>
      </c>
    </row>
    <row r="66" spans="1:8" x14ac:dyDescent="0.25">
      <c r="A66" s="139">
        <v>58</v>
      </c>
      <c r="B66" s="372" t="s">
        <v>556</v>
      </c>
      <c r="C66" s="223" t="s">
        <v>576</v>
      </c>
      <c r="D66" s="225" t="s">
        <v>574</v>
      </c>
      <c r="E66" s="226">
        <v>11</v>
      </c>
      <c r="F66" s="245">
        <v>0</v>
      </c>
      <c r="G66" s="178">
        <f t="shared" si="0"/>
        <v>0</v>
      </c>
      <c r="H66" s="367" t="s">
        <v>129</v>
      </c>
    </row>
    <row r="67" spans="1:8" x14ac:dyDescent="0.25">
      <c r="A67" s="139">
        <v>59</v>
      </c>
      <c r="B67" s="372" t="s">
        <v>557</v>
      </c>
      <c r="C67" s="223" t="s">
        <v>577</v>
      </c>
      <c r="D67" s="225" t="s">
        <v>574</v>
      </c>
      <c r="E67" s="226">
        <v>13</v>
      </c>
      <c r="F67" s="245">
        <v>0</v>
      </c>
      <c r="G67" s="178">
        <f t="shared" si="0"/>
        <v>0</v>
      </c>
      <c r="H67" s="367" t="s">
        <v>129</v>
      </c>
    </row>
    <row r="68" spans="1:8" x14ac:dyDescent="0.25">
      <c r="A68" s="139">
        <v>60</v>
      </c>
      <c r="B68" s="372" t="s">
        <v>558</v>
      </c>
      <c r="C68" s="223" t="s">
        <v>578</v>
      </c>
      <c r="D68" s="225" t="s">
        <v>574</v>
      </c>
      <c r="E68" s="226">
        <v>15</v>
      </c>
      <c r="F68" s="245">
        <v>0</v>
      </c>
      <c r="G68" s="178">
        <f t="shared" si="0"/>
        <v>0</v>
      </c>
      <c r="H68" s="367" t="s">
        <v>129</v>
      </c>
    </row>
    <row r="69" spans="1:8" x14ac:dyDescent="0.25">
      <c r="A69" s="139">
        <v>61</v>
      </c>
      <c r="B69" s="372" t="s">
        <v>559</v>
      </c>
      <c r="C69" s="223" t="s">
        <v>573</v>
      </c>
      <c r="D69" s="225" t="s">
        <v>195</v>
      </c>
      <c r="E69" s="226">
        <v>170</v>
      </c>
      <c r="F69" s="245">
        <v>0</v>
      </c>
      <c r="G69" s="178">
        <f t="shared" si="0"/>
        <v>0</v>
      </c>
      <c r="H69" s="367" t="s">
        <v>129</v>
      </c>
    </row>
    <row r="70" spans="1:8" x14ac:dyDescent="0.25">
      <c r="A70" s="139">
        <v>62</v>
      </c>
      <c r="B70" s="372" t="s">
        <v>560</v>
      </c>
      <c r="C70" s="223" t="s">
        <v>579</v>
      </c>
      <c r="D70" s="225" t="s">
        <v>195</v>
      </c>
      <c r="E70" s="226">
        <v>60</v>
      </c>
      <c r="F70" s="245">
        <v>0</v>
      </c>
      <c r="G70" s="178">
        <f t="shared" si="0"/>
        <v>0</v>
      </c>
      <c r="H70" s="367" t="s">
        <v>129</v>
      </c>
    </row>
    <row r="71" spans="1:8" x14ac:dyDescent="0.25">
      <c r="A71" s="139">
        <v>63</v>
      </c>
      <c r="B71" s="372" t="s">
        <v>561</v>
      </c>
      <c r="C71" s="223" t="s">
        <v>581</v>
      </c>
      <c r="D71" s="225" t="s">
        <v>195</v>
      </c>
      <c r="E71" s="226">
        <v>60</v>
      </c>
      <c r="F71" s="245">
        <v>0</v>
      </c>
      <c r="G71" s="178">
        <f t="shared" si="0"/>
        <v>0</v>
      </c>
      <c r="H71" s="367" t="s">
        <v>129</v>
      </c>
    </row>
    <row r="72" spans="1:8" x14ac:dyDescent="0.25">
      <c r="A72" s="139">
        <v>64</v>
      </c>
      <c r="B72" s="372" t="s">
        <v>562</v>
      </c>
      <c r="C72" s="223" t="s">
        <v>763</v>
      </c>
      <c r="D72" s="225" t="s">
        <v>574</v>
      </c>
      <c r="E72" s="226">
        <v>2</v>
      </c>
      <c r="F72" s="245">
        <v>0</v>
      </c>
      <c r="G72" s="178">
        <f t="shared" si="0"/>
        <v>0</v>
      </c>
      <c r="H72" s="367" t="s">
        <v>129</v>
      </c>
    </row>
    <row r="73" spans="1:8" x14ac:dyDescent="0.25">
      <c r="A73" s="139">
        <v>65</v>
      </c>
      <c r="B73" s="372" t="s">
        <v>563</v>
      </c>
      <c r="C73" s="223" t="s">
        <v>582</v>
      </c>
      <c r="D73" s="225" t="s">
        <v>574</v>
      </c>
      <c r="E73" s="226">
        <v>2</v>
      </c>
      <c r="F73" s="245">
        <v>0</v>
      </c>
      <c r="G73" s="178">
        <f t="shared" si="0"/>
        <v>0</v>
      </c>
      <c r="H73" s="367" t="s">
        <v>129</v>
      </c>
    </row>
    <row r="74" spans="1:8" x14ac:dyDescent="0.25">
      <c r="A74" s="139">
        <v>66</v>
      </c>
      <c r="B74" s="372" t="s">
        <v>564</v>
      </c>
      <c r="C74" s="223" t="s">
        <v>583</v>
      </c>
      <c r="D74" s="225" t="s">
        <v>195</v>
      </c>
      <c r="E74" s="226">
        <v>40</v>
      </c>
      <c r="F74" s="245">
        <v>0</v>
      </c>
      <c r="G74" s="178">
        <f t="shared" ref="G74:G134" si="1">E74*F74</f>
        <v>0</v>
      </c>
      <c r="H74" s="367" t="s">
        <v>129</v>
      </c>
    </row>
    <row r="75" spans="1:8" x14ac:dyDescent="0.25">
      <c r="A75" s="139">
        <v>67</v>
      </c>
      <c r="B75" s="372" t="s">
        <v>565</v>
      </c>
      <c r="C75" s="223" t="s">
        <v>584</v>
      </c>
      <c r="D75" s="225" t="s">
        <v>574</v>
      </c>
      <c r="E75" s="226">
        <v>2</v>
      </c>
      <c r="F75" s="245">
        <v>0</v>
      </c>
      <c r="G75" s="178">
        <f t="shared" si="1"/>
        <v>0</v>
      </c>
      <c r="H75" s="367" t="s">
        <v>129</v>
      </c>
    </row>
    <row r="76" spans="1:8" x14ac:dyDescent="0.25">
      <c r="A76" s="139">
        <v>68</v>
      </c>
      <c r="B76" s="372" t="s">
        <v>566</v>
      </c>
      <c r="C76" s="223" t="s">
        <v>585</v>
      </c>
      <c r="D76" s="225" t="s">
        <v>195</v>
      </c>
      <c r="E76" s="226">
        <v>70</v>
      </c>
      <c r="F76" s="245">
        <v>0</v>
      </c>
      <c r="G76" s="178">
        <f t="shared" si="1"/>
        <v>0</v>
      </c>
      <c r="H76" s="367" t="s">
        <v>129</v>
      </c>
    </row>
    <row r="77" spans="1:8" x14ac:dyDescent="0.25">
      <c r="A77" s="139">
        <v>69</v>
      </c>
      <c r="B77" s="372" t="s">
        <v>567</v>
      </c>
      <c r="C77" s="223" t="s">
        <v>586</v>
      </c>
      <c r="D77" s="225" t="s">
        <v>574</v>
      </c>
      <c r="E77" s="226">
        <v>1</v>
      </c>
      <c r="F77" s="245">
        <v>0</v>
      </c>
      <c r="G77" s="178">
        <f t="shared" si="1"/>
        <v>0</v>
      </c>
      <c r="H77" s="367" t="s">
        <v>129</v>
      </c>
    </row>
    <row r="78" spans="1:8" x14ac:dyDescent="0.25">
      <c r="A78" s="139">
        <v>70</v>
      </c>
      <c r="B78" s="372" t="s">
        <v>568</v>
      </c>
      <c r="C78" s="223" t="s">
        <v>587</v>
      </c>
      <c r="D78" s="225" t="s">
        <v>574</v>
      </c>
      <c r="E78" s="226">
        <v>1</v>
      </c>
      <c r="F78" s="245">
        <v>0</v>
      </c>
      <c r="G78" s="178">
        <f t="shared" si="1"/>
        <v>0</v>
      </c>
      <c r="H78" s="367" t="s">
        <v>129</v>
      </c>
    </row>
    <row r="79" spans="1:8" x14ac:dyDescent="0.25">
      <c r="A79" s="139">
        <v>71</v>
      </c>
      <c r="B79" s="372" t="s">
        <v>569</v>
      </c>
      <c r="C79" s="223" t="s">
        <v>588</v>
      </c>
      <c r="D79" s="225" t="s">
        <v>574</v>
      </c>
      <c r="E79" s="226">
        <v>2</v>
      </c>
      <c r="F79" s="245">
        <v>0</v>
      </c>
      <c r="G79" s="178">
        <f t="shared" si="1"/>
        <v>0</v>
      </c>
      <c r="H79" s="367" t="s">
        <v>129</v>
      </c>
    </row>
    <row r="80" spans="1:8" x14ac:dyDescent="0.25">
      <c r="A80" s="139">
        <v>72</v>
      </c>
      <c r="B80" s="372" t="s">
        <v>570</v>
      </c>
      <c r="C80" s="223" t="s">
        <v>589</v>
      </c>
      <c r="D80" s="225" t="s">
        <v>574</v>
      </c>
      <c r="E80" s="226">
        <v>2</v>
      </c>
      <c r="F80" s="245">
        <v>0</v>
      </c>
      <c r="G80" s="178">
        <f t="shared" si="1"/>
        <v>0</v>
      </c>
      <c r="H80" s="367" t="s">
        <v>129</v>
      </c>
    </row>
    <row r="81" spans="1:8" x14ac:dyDescent="0.25">
      <c r="A81" s="139">
        <v>73</v>
      </c>
      <c r="B81" s="372" t="s">
        <v>571</v>
      </c>
      <c r="C81" s="223" t="s">
        <v>590</v>
      </c>
      <c r="D81" s="225" t="s">
        <v>574</v>
      </c>
      <c r="E81" s="226">
        <v>2</v>
      </c>
      <c r="F81" s="245">
        <v>0</v>
      </c>
      <c r="G81" s="178">
        <f t="shared" si="1"/>
        <v>0</v>
      </c>
      <c r="H81" s="367" t="s">
        <v>129</v>
      </c>
    </row>
    <row r="82" spans="1:8" x14ac:dyDescent="0.25">
      <c r="A82" s="139">
        <v>74</v>
      </c>
      <c r="B82" s="372" t="s">
        <v>592</v>
      </c>
      <c r="C82" s="223" t="s">
        <v>591</v>
      </c>
      <c r="D82" s="225" t="s">
        <v>195</v>
      </c>
      <c r="E82" s="226">
        <v>6</v>
      </c>
      <c r="F82" s="245">
        <v>0</v>
      </c>
      <c r="G82" s="178">
        <f t="shared" si="1"/>
        <v>0</v>
      </c>
      <c r="H82" s="367" t="s">
        <v>129</v>
      </c>
    </row>
    <row r="83" spans="1:8" x14ac:dyDescent="0.25">
      <c r="A83" s="139">
        <v>75</v>
      </c>
      <c r="B83" s="372" t="s">
        <v>593</v>
      </c>
      <c r="C83" s="223" t="s">
        <v>762</v>
      </c>
      <c r="D83" s="225" t="s">
        <v>574</v>
      </c>
      <c r="E83" s="226">
        <v>1</v>
      </c>
      <c r="F83" s="245">
        <v>0</v>
      </c>
      <c r="G83" s="178">
        <f t="shared" si="1"/>
        <v>0</v>
      </c>
      <c r="H83" s="367" t="s">
        <v>129</v>
      </c>
    </row>
    <row r="84" spans="1:8" x14ac:dyDescent="0.25">
      <c r="A84" s="139">
        <v>76</v>
      </c>
      <c r="B84" s="372" t="s">
        <v>594</v>
      </c>
      <c r="C84" s="223" t="s">
        <v>613</v>
      </c>
      <c r="D84" s="225" t="s">
        <v>574</v>
      </c>
      <c r="E84" s="226">
        <v>4</v>
      </c>
      <c r="F84" s="245">
        <v>0</v>
      </c>
      <c r="G84" s="178">
        <f t="shared" si="1"/>
        <v>0</v>
      </c>
      <c r="H84" s="367" t="s">
        <v>129</v>
      </c>
    </row>
    <row r="85" spans="1:8" x14ac:dyDescent="0.25">
      <c r="A85" s="139">
        <v>77</v>
      </c>
      <c r="B85" s="372" t="s">
        <v>595</v>
      </c>
      <c r="C85" s="223" t="s">
        <v>761</v>
      </c>
      <c r="D85" s="225" t="s">
        <v>574</v>
      </c>
      <c r="E85" s="226">
        <v>1</v>
      </c>
      <c r="F85" s="245">
        <v>0</v>
      </c>
      <c r="G85" s="178">
        <f t="shared" si="1"/>
        <v>0</v>
      </c>
      <c r="H85" s="367" t="s">
        <v>129</v>
      </c>
    </row>
    <row r="86" spans="1:8" x14ac:dyDescent="0.25">
      <c r="A86" s="139">
        <v>78</v>
      </c>
      <c r="B86" s="372" t="s">
        <v>596</v>
      </c>
      <c r="C86" s="223" t="s">
        <v>580</v>
      </c>
      <c r="D86" s="225" t="s">
        <v>133</v>
      </c>
      <c r="E86" s="226">
        <v>1</v>
      </c>
      <c r="F86" s="245">
        <v>0</v>
      </c>
      <c r="G86" s="178">
        <f t="shared" si="1"/>
        <v>0</v>
      </c>
      <c r="H86" s="367" t="s">
        <v>129</v>
      </c>
    </row>
    <row r="87" spans="1:8" x14ac:dyDescent="0.25">
      <c r="A87" s="139">
        <v>79</v>
      </c>
      <c r="B87" s="372" t="s">
        <v>597</v>
      </c>
      <c r="C87" s="222" t="s">
        <v>575</v>
      </c>
      <c r="D87" s="225" t="s">
        <v>574</v>
      </c>
      <c r="E87" s="226">
        <v>19</v>
      </c>
      <c r="F87" s="245">
        <v>0</v>
      </c>
      <c r="G87" s="178">
        <f t="shared" si="1"/>
        <v>0</v>
      </c>
      <c r="H87" s="367" t="s">
        <v>129</v>
      </c>
    </row>
    <row r="88" spans="1:8" x14ac:dyDescent="0.25">
      <c r="A88" s="139">
        <v>80</v>
      </c>
      <c r="B88" s="372" t="s">
        <v>598</v>
      </c>
      <c r="C88" s="223" t="s">
        <v>576</v>
      </c>
      <c r="D88" s="225" t="s">
        <v>574</v>
      </c>
      <c r="E88" s="226">
        <v>11</v>
      </c>
      <c r="F88" s="245">
        <v>0</v>
      </c>
      <c r="G88" s="178">
        <f t="shared" si="1"/>
        <v>0</v>
      </c>
      <c r="H88" s="367" t="s">
        <v>129</v>
      </c>
    </row>
    <row r="89" spans="1:8" x14ac:dyDescent="0.25">
      <c r="A89" s="139">
        <v>81</v>
      </c>
      <c r="B89" s="372" t="s">
        <v>599</v>
      </c>
      <c r="C89" s="223" t="s">
        <v>577</v>
      </c>
      <c r="D89" s="225" t="s">
        <v>574</v>
      </c>
      <c r="E89" s="226">
        <v>13</v>
      </c>
      <c r="F89" s="245">
        <v>0</v>
      </c>
      <c r="G89" s="178">
        <f t="shared" si="1"/>
        <v>0</v>
      </c>
      <c r="H89" s="367" t="s">
        <v>129</v>
      </c>
    </row>
    <row r="90" spans="1:8" x14ac:dyDescent="0.25">
      <c r="A90" s="139">
        <v>82</v>
      </c>
      <c r="B90" s="372" t="s">
        <v>600</v>
      </c>
      <c r="C90" s="223" t="s">
        <v>578</v>
      </c>
      <c r="D90" s="225" t="s">
        <v>574</v>
      </c>
      <c r="E90" s="226">
        <v>15</v>
      </c>
      <c r="F90" s="245">
        <v>0</v>
      </c>
      <c r="G90" s="178">
        <f t="shared" si="1"/>
        <v>0</v>
      </c>
      <c r="H90" s="367" t="s">
        <v>129</v>
      </c>
    </row>
    <row r="91" spans="1:8" x14ac:dyDescent="0.25">
      <c r="A91" s="139">
        <v>83</v>
      </c>
      <c r="B91" s="372" t="s">
        <v>601</v>
      </c>
      <c r="C91" s="223" t="s">
        <v>573</v>
      </c>
      <c r="D91" s="225" t="s">
        <v>195</v>
      </c>
      <c r="E91" s="226">
        <v>170</v>
      </c>
      <c r="F91" s="245">
        <v>0</v>
      </c>
      <c r="G91" s="178">
        <f t="shared" si="1"/>
        <v>0</v>
      </c>
      <c r="H91" s="367" t="s">
        <v>129</v>
      </c>
    </row>
    <row r="92" spans="1:8" x14ac:dyDescent="0.25">
      <c r="A92" s="139">
        <v>84</v>
      </c>
      <c r="B92" s="372" t="s">
        <v>602</v>
      </c>
      <c r="C92" s="223" t="s">
        <v>579</v>
      </c>
      <c r="D92" s="225" t="s">
        <v>195</v>
      </c>
      <c r="E92" s="226">
        <v>60</v>
      </c>
      <c r="F92" s="245">
        <v>0</v>
      </c>
      <c r="G92" s="178">
        <f t="shared" si="1"/>
        <v>0</v>
      </c>
      <c r="H92" s="367" t="s">
        <v>129</v>
      </c>
    </row>
    <row r="93" spans="1:8" x14ac:dyDescent="0.25">
      <c r="A93" s="139">
        <v>85</v>
      </c>
      <c r="B93" s="372" t="s">
        <v>603</v>
      </c>
      <c r="C93" s="223" t="s">
        <v>581</v>
      </c>
      <c r="D93" s="225" t="s">
        <v>195</v>
      </c>
      <c r="E93" s="226">
        <v>60</v>
      </c>
      <c r="F93" s="245">
        <v>0</v>
      </c>
      <c r="G93" s="178">
        <f t="shared" si="1"/>
        <v>0</v>
      </c>
      <c r="H93" s="367" t="s">
        <v>129</v>
      </c>
    </row>
    <row r="94" spans="1:8" x14ac:dyDescent="0.25">
      <c r="A94" s="139">
        <v>86</v>
      </c>
      <c r="B94" s="372" t="s">
        <v>604</v>
      </c>
      <c r="C94" s="223" t="s">
        <v>763</v>
      </c>
      <c r="D94" s="225" t="s">
        <v>574</v>
      </c>
      <c r="E94" s="226">
        <v>2</v>
      </c>
      <c r="F94" s="245">
        <v>0</v>
      </c>
      <c r="G94" s="178">
        <f t="shared" si="1"/>
        <v>0</v>
      </c>
      <c r="H94" s="367" t="s">
        <v>129</v>
      </c>
    </row>
    <row r="95" spans="1:8" x14ac:dyDescent="0.25">
      <c r="A95" s="139">
        <v>87</v>
      </c>
      <c r="B95" s="372" t="s">
        <v>605</v>
      </c>
      <c r="C95" s="223" t="s">
        <v>582</v>
      </c>
      <c r="D95" s="225" t="s">
        <v>574</v>
      </c>
      <c r="E95" s="226">
        <v>2</v>
      </c>
      <c r="F95" s="245">
        <v>0</v>
      </c>
      <c r="G95" s="178">
        <f t="shared" si="1"/>
        <v>0</v>
      </c>
      <c r="H95" s="367" t="s">
        <v>129</v>
      </c>
    </row>
    <row r="96" spans="1:8" x14ac:dyDescent="0.25">
      <c r="A96" s="139">
        <v>88</v>
      </c>
      <c r="B96" s="372" t="s">
        <v>606</v>
      </c>
      <c r="C96" s="223" t="s">
        <v>583</v>
      </c>
      <c r="D96" s="225" t="s">
        <v>195</v>
      </c>
      <c r="E96" s="226">
        <v>40</v>
      </c>
      <c r="F96" s="245">
        <v>0</v>
      </c>
      <c r="G96" s="178">
        <f t="shared" si="1"/>
        <v>0</v>
      </c>
      <c r="H96" s="367" t="s">
        <v>129</v>
      </c>
    </row>
    <row r="97" spans="1:8" x14ac:dyDescent="0.25">
      <c r="A97" s="139">
        <v>89</v>
      </c>
      <c r="B97" s="372" t="s">
        <v>607</v>
      </c>
      <c r="C97" s="223" t="s">
        <v>584</v>
      </c>
      <c r="D97" s="225" t="s">
        <v>574</v>
      </c>
      <c r="E97" s="226">
        <v>2</v>
      </c>
      <c r="F97" s="245">
        <v>0</v>
      </c>
      <c r="G97" s="178">
        <f t="shared" si="1"/>
        <v>0</v>
      </c>
      <c r="H97" s="367" t="s">
        <v>129</v>
      </c>
    </row>
    <row r="98" spans="1:8" x14ac:dyDescent="0.25">
      <c r="A98" s="139">
        <v>90</v>
      </c>
      <c r="B98" s="372" t="s">
        <v>608</v>
      </c>
      <c r="C98" s="223" t="s">
        <v>585</v>
      </c>
      <c r="D98" s="225" t="s">
        <v>195</v>
      </c>
      <c r="E98" s="226">
        <v>70</v>
      </c>
      <c r="F98" s="245">
        <v>0</v>
      </c>
      <c r="G98" s="178">
        <f t="shared" si="1"/>
        <v>0</v>
      </c>
      <c r="H98" s="367" t="s">
        <v>129</v>
      </c>
    </row>
    <row r="99" spans="1:8" x14ac:dyDescent="0.25">
      <c r="A99" s="139">
        <v>91</v>
      </c>
      <c r="B99" s="372" t="s">
        <v>772</v>
      </c>
      <c r="C99" s="223" t="s">
        <v>586</v>
      </c>
      <c r="D99" s="225" t="s">
        <v>574</v>
      </c>
      <c r="E99" s="226">
        <v>1</v>
      </c>
      <c r="F99" s="245">
        <v>0</v>
      </c>
      <c r="G99" s="178">
        <f t="shared" si="1"/>
        <v>0</v>
      </c>
      <c r="H99" s="367" t="s">
        <v>129</v>
      </c>
    </row>
    <row r="100" spans="1:8" x14ac:dyDescent="0.25">
      <c r="A100" s="139">
        <v>92</v>
      </c>
      <c r="B100" s="372" t="s">
        <v>773</v>
      </c>
      <c r="C100" s="223" t="s">
        <v>587</v>
      </c>
      <c r="D100" s="225" t="s">
        <v>574</v>
      </c>
      <c r="E100" s="226">
        <v>1</v>
      </c>
      <c r="F100" s="245">
        <v>0</v>
      </c>
      <c r="G100" s="178">
        <f t="shared" si="1"/>
        <v>0</v>
      </c>
      <c r="H100" s="367" t="s">
        <v>129</v>
      </c>
    </row>
    <row r="101" spans="1:8" x14ac:dyDescent="0.25">
      <c r="A101" s="139">
        <v>93</v>
      </c>
      <c r="B101" s="372" t="s">
        <v>774</v>
      </c>
      <c r="C101" s="223" t="s">
        <v>588</v>
      </c>
      <c r="D101" s="225" t="s">
        <v>574</v>
      </c>
      <c r="E101" s="226">
        <v>2</v>
      </c>
      <c r="F101" s="245">
        <v>0</v>
      </c>
      <c r="G101" s="178">
        <f t="shared" si="1"/>
        <v>0</v>
      </c>
      <c r="H101" s="367" t="s">
        <v>129</v>
      </c>
    </row>
    <row r="102" spans="1:8" x14ac:dyDescent="0.25">
      <c r="A102" s="139">
        <v>94</v>
      </c>
      <c r="B102" s="372" t="s">
        <v>775</v>
      </c>
      <c r="C102" s="223" t="s">
        <v>589</v>
      </c>
      <c r="D102" s="225" t="s">
        <v>574</v>
      </c>
      <c r="E102" s="226">
        <v>2</v>
      </c>
      <c r="F102" s="245">
        <v>0</v>
      </c>
      <c r="G102" s="178">
        <f t="shared" si="1"/>
        <v>0</v>
      </c>
      <c r="H102" s="367" t="s">
        <v>129</v>
      </c>
    </row>
    <row r="103" spans="1:8" x14ac:dyDescent="0.25">
      <c r="A103" s="139">
        <v>95</v>
      </c>
      <c r="B103" s="372" t="s">
        <v>776</v>
      </c>
      <c r="C103" s="223" t="s">
        <v>590</v>
      </c>
      <c r="D103" s="225" t="s">
        <v>574</v>
      </c>
      <c r="E103" s="226">
        <v>2</v>
      </c>
      <c r="F103" s="245">
        <v>0</v>
      </c>
      <c r="G103" s="178">
        <f t="shared" si="1"/>
        <v>0</v>
      </c>
      <c r="H103" s="367" t="s">
        <v>129</v>
      </c>
    </row>
    <row r="104" spans="1:8" x14ac:dyDescent="0.25">
      <c r="A104" s="139">
        <v>96</v>
      </c>
      <c r="B104" s="372" t="s">
        <v>777</v>
      </c>
      <c r="C104" s="223" t="s">
        <v>591</v>
      </c>
      <c r="D104" s="225" t="s">
        <v>195</v>
      </c>
      <c r="E104" s="226">
        <v>6</v>
      </c>
      <c r="F104" s="245">
        <v>0</v>
      </c>
      <c r="G104" s="178">
        <f t="shared" si="1"/>
        <v>0</v>
      </c>
      <c r="H104" s="367" t="s">
        <v>129</v>
      </c>
    </row>
    <row r="105" spans="1:8" x14ac:dyDescent="0.25">
      <c r="A105" s="139">
        <v>97</v>
      </c>
      <c r="B105" s="372" t="s">
        <v>778</v>
      </c>
      <c r="C105" s="223" t="s">
        <v>762</v>
      </c>
      <c r="D105" s="225" t="s">
        <v>574</v>
      </c>
      <c r="E105" s="226">
        <v>1</v>
      </c>
      <c r="F105" s="245">
        <v>0</v>
      </c>
      <c r="G105" s="178">
        <f t="shared" si="1"/>
        <v>0</v>
      </c>
      <c r="H105" s="367" t="s">
        <v>129</v>
      </c>
    </row>
    <row r="106" spans="1:8" x14ac:dyDescent="0.25">
      <c r="A106" s="139">
        <v>98</v>
      </c>
      <c r="B106" s="372" t="s">
        <v>779</v>
      </c>
      <c r="C106" s="223" t="s">
        <v>613</v>
      </c>
      <c r="D106" s="225" t="s">
        <v>574</v>
      </c>
      <c r="E106" s="226">
        <v>4</v>
      </c>
      <c r="F106" s="245">
        <v>0</v>
      </c>
      <c r="G106" s="178">
        <f t="shared" si="1"/>
        <v>0</v>
      </c>
      <c r="H106" s="367" t="s">
        <v>129</v>
      </c>
    </row>
    <row r="107" spans="1:8" x14ac:dyDescent="0.25">
      <c r="A107" s="139">
        <v>99</v>
      </c>
      <c r="B107" s="372" t="s">
        <v>780</v>
      </c>
      <c r="C107" s="223" t="s">
        <v>761</v>
      </c>
      <c r="D107" s="225" t="s">
        <v>574</v>
      </c>
      <c r="E107" s="226">
        <v>1</v>
      </c>
      <c r="F107" s="245">
        <v>0</v>
      </c>
      <c r="G107" s="178">
        <f t="shared" si="1"/>
        <v>0</v>
      </c>
      <c r="H107" s="367" t="s">
        <v>129</v>
      </c>
    </row>
    <row r="108" spans="1:8" x14ac:dyDescent="0.25">
      <c r="A108" s="139">
        <v>100</v>
      </c>
      <c r="B108" s="372" t="s">
        <v>781</v>
      </c>
      <c r="C108" s="223" t="s">
        <v>580</v>
      </c>
      <c r="D108" s="225" t="s">
        <v>133</v>
      </c>
      <c r="E108" s="226">
        <v>1</v>
      </c>
      <c r="F108" s="245">
        <v>0</v>
      </c>
      <c r="G108" s="178">
        <f t="shared" si="1"/>
        <v>0</v>
      </c>
      <c r="H108" s="367" t="s">
        <v>129</v>
      </c>
    </row>
    <row r="109" spans="1:8" x14ac:dyDescent="0.25">
      <c r="A109" s="139">
        <v>101</v>
      </c>
      <c r="B109" s="372" t="s">
        <v>782</v>
      </c>
      <c r="C109" s="222" t="s">
        <v>764</v>
      </c>
      <c r="D109" s="225" t="s">
        <v>574</v>
      </c>
      <c r="E109" s="226">
        <v>12</v>
      </c>
      <c r="F109" s="245">
        <v>0</v>
      </c>
      <c r="G109" s="178">
        <f t="shared" si="1"/>
        <v>0</v>
      </c>
      <c r="H109" s="367" t="s">
        <v>129</v>
      </c>
    </row>
    <row r="110" spans="1:8" x14ac:dyDescent="0.25">
      <c r="A110" s="139">
        <v>102</v>
      </c>
      <c r="B110" s="372" t="s">
        <v>783</v>
      </c>
      <c r="C110" s="223" t="s">
        <v>765</v>
      </c>
      <c r="D110" s="225" t="s">
        <v>574</v>
      </c>
      <c r="E110" s="226">
        <v>5</v>
      </c>
      <c r="F110" s="245">
        <v>0</v>
      </c>
      <c r="G110" s="178">
        <f t="shared" si="1"/>
        <v>0</v>
      </c>
      <c r="H110" s="367" t="s">
        <v>129</v>
      </c>
    </row>
    <row r="111" spans="1:8" x14ac:dyDescent="0.25">
      <c r="A111" s="139">
        <v>103</v>
      </c>
      <c r="B111" s="372" t="s">
        <v>784</v>
      </c>
      <c r="C111" s="223" t="s">
        <v>766</v>
      </c>
      <c r="D111" s="225" t="s">
        <v>574</v>
      </c>
      <c r="E111" s="226">
        <v>7</v>
      </c>
      <c r="F111" s="245">
        <v>0</v>
      </c>
      <c r="G111" s="178">
        <f t="shared" si="1"/>
        <v>0</v>
      </c>
      <c r="H111" s="367" t="s">
        <v>129</v>
      </c>
    </row>
    <row r="112" spans="1:8" x14ac:dyDescent="0.25">
      <c r="A112" s="139">
        <v>104</v>
      </c>
      <c r="B112" s="372" t="s">
        <v>785</v>
      </c>
      <c r="C112" s="223" t="s">
        <v>609</v>
      </c>
      <c r="D112" s="225" t="s">
        <v>574</v>
      </c>
      <c r="E112" s="226">
        <v>9</v>
      </c>
      <c r="F112" s="245">
        <v>0</v>
      </c>
      <c r="G112" s="178">
        <f t="shared" si="1"/>
        <v>0</v>
      </c>
      <c r="H112" s="367" t="s">
        <v>129</v>
      </c>
    </row>
    <row r="113" spans="1:8" x14ac:dyDescent="0.25">
      <c r="A113" s="139">
        <v>105</v>
      </c>
      <c r="B113" s="372" t="s">
        <v>786</v>
      </c>
      <c r="C113" s="223" t="s">
        <v>767</v>
      </c>
      <c r="D113" s="225" t="s">
        <v>574</v>
      </c>
      <c r="E113" s="226">
        <v>2</v>
      </c>
      <c r="F113" s="245">
        <v>0</v>
      </c>
      <c r="G113" s="178">
        <f t="shared" si="1"/>
        <v>0</v>
      </c>
      <c r="H113" s="367" t="s">
        <v>129</v>
      </c>
    </row>
    <row r="114" spans="1:8" x14ac:dyDescent="0.25">
      <c r="A114" s="139">
        <v>106</v>
      </c>
      <c r="B114" s="372" t="s">
        <v>787</v>
      </c>
      <c r="C114" s="223" t="s">
        <v>610</v>
      </c>
      <c r="D114" s="225" t="s">
        <v>574</v>
      </c>
      <c r="E114" s="226">
        <v>2</v>
      </c>
      <c r="F114" s="245">
        <v>0</v>
      </c>
      <c r="G114" s="178">
        <f t="shared" si="1"/>
        <v>0</v>
      </c>
      <c r="H114" s="367" t="s">
        <v>129</v>
      </c>
    </row>
    <row r="115" spans="1:8" x14ac:dyDescent="0.25">
      <c r="A115" s="139">
        <v>107</v>
      </c>
      <c r="B115" s="372" t="s">
        <v>788</v>
      </c>
      <c r="C115" s="223" t="s">
        <v>611</v>
      </c>
      <c r="D115" s="225" t="s">
        <v>574</v>
      </c>
      <c r="E115" s="226">
        <v>9</v>
      </c>
      <c r="F115" s="245">
        <v>0</v>
      </c>
      <c r="G115" s="178">
        <f t="shared" si="1"/>
        <v>0</v>
      </c>
      <c r="H115" s="367" t="s">
        <v>129</v>
      </c>
    </row>
    <row r="116" spans="1:8" x14ac:dyDescent="0.25">
      <c r="A116" s="139">
        <v>108</v>
      </c>
      <c r="B116" s="372" t="s">
        <v>789</v>
      </c>
      <c r="C116" s="223" t="s">
        <v>577</v>
      </c>
      <c r="D116" s="225" t="s">
        <v>574</v>
      </c>
      <c r="E116" s="226">
        <v>30</v>
      </c>
      <c r="F116" s="245">
        <v>0</v>
      </c>
      <c r="G116" s="178">
        <f t="shared" si="1"/>
        <v>0</v>
      </c>
      <c r="H116" s="367" t="s">
        <v>129</v>
      </c>
    </row>
    <row r="117" spans="1:8" x14ac:dyDescent="0.25">
      <c r="A117" s="139">
        <v>109</v>
      </c>
      <c r="B117" s="372" t="s">
        <v>790</v>
      </c>
      <c r="C117" s="223" t="s">
        <v>578</v>
      </c>
      <c r="D117" s="225" t="s">
        <v>574</v>
      </c>
      <c r="E117" s="226">
        <v>25</v>
      </c>
      <c r="F117" s="245">
        <v>0</v>
      </c>
      <c r="G117" s="178">
        <f t="shared" si="1"/>
        <v>0</v>
      </c>
      <c r="H117" s="367" t="s">
        <v>129</v>
      </c>
    </row>
    <row r="118" spans="1:8" x14ac:dyDescent="0.25">
      <c r="A118" s="139">
        <v>110</v>
      </c>
      <c r="B118" s="372" t="s">
        <v>791</v>
      </c>
      <c r="C118" s="223" t="s">
        <v>573</v>
      </c>
      <c r="D118" s="225" t="s">
        <v>195</v>
      </c>
      <c r="E118" s="226">
        <v>220</v>
      </c>
      <c r="F118" s="245">
        <v>0</v>
      </c>
      <c r="G118" s="178">
        <f t="shared" si="1"/>
        <v>0</v>
      </c>
      <c r="H118" s="367" t="s">
        <v>129</v>
      </c>
    </row>
    <row r="119" spans="1:8" x14ac:dyDescent="0.25">
      <c r="A119" s="139">
        <v>111</v>
      </c>
      <c r="B119" s="372" t="s">
        <v>792</v>
      </c>
      <c r="C119" s="223" t="s">
        <v>612</v>
      </c>
      <c r="D119" s="225" t="s">
        <v>195</v>
      </c>
      <c r="E119" s="226">
        <v>120</v>
      </c>
      <c r="F119" s="245">
        <v>0</v>
      </c>
      <c r="G119" s="178">
        <f t="shared" si="1"/>
        <v>0</v>
      </c>
      <c r="H119" s="367" t="s">
        <v>129</v>
      </c>
    </row>
    <row r="120" spans="1:8" x14ac:dyDescent="0.25">
      <c r="A120" s="139">
        <v>112</v>
      </c>
      <c r="B120" s="372" t="s">
        <v>793</v>
      </c>
      <c r="C120" s="223" t="s">
        <v>583</v>
      </c>
      <c r="D120" s="225" t="s">
        <v>195</v>
      </c>
      <c r="E120" s="226">
        <v>150</v>
      </c>
      <c r="F120" s="245">
        <v>0</v>
      </c>
      <c r="G120" s="178">
        <f t="shared" si="1"/>
        <v>0</v>
      </c>
      <c r="H120" s="367" t="s">
        <v>129</v>
      </c>
    </row>
    <row r="121" spans="1:8" x14ac:dyDescent="0.25">
      <c r="A121" s="139">
        <v>113</v>
      </c>
      <c r="B121" s="372" t="s">
        <v>794</v>
      </c>
      <c r="C121" s="223" t="s">
        <v>585</v>
      </c>
      <c r="D121" s="225" t="s">
        <v>195</v>
      </c>
      <c r="E121" s="226">
        <v>120</v>
      </c>
      <c r="F121" s="245">
        <v>0</v>
      </c>
      <c r="G121" s="178">
        <f t="shared" si="1"/>
        <v>0</v>
      </c>
      <c r="H121" s="367" t="s">
        <v>129</v>
      </c>
    </row>
    <row r="122" spans="1:8" x14ac:dyDescent="0.25">
      <c r="A122" s="139">
        <v>114</v>
      </c>
      <c r="B122" s="372" t="s">
        <v>795</v>
      </c>
      <c r="C122" s="223" t="s">
        <v>759</v>
      </c>
      <c r="D122" s="225" t="s">
        <v>574</v>
      </c>
      <c r="E122" s="226">
        <v>1</v>
      </c>
      <c r="F122" s="245">
        <v>0</v>
      </c>
      <c r="G122" s="178">
        <f t="shared" si="1"/>
        <v>0</v>
      </c>
      <c r="H122" s="367" t="s">
        <v>129</v>
      </c>
    </row>
    <row r="123" spans="1:8" x14ac:dyDescent="0.25">
      <c r="A123" s="139">
        <v>115</v>
      </c>
      <c r="B123" s="372" t="s">
        <v>796</v>
      </c>
      <c r="C123" s="223" t="s">
        <v>588</v>
      </c>
      <c r="D123" s="225" t="s">
        <v>574</v>
      </c>
      <c r="E123" s="226">
        <v>2</v>
      </c>
      <c r="F123" s="245">
        <v>0</v>
      </c>
      <c r="G123" s="178">
        <f t="shared" si="1"/>
        <v>0</v>
      </c>
      <c r="H123" s="367" t="s">
        <v>129</v>
      </c>
    </row>
    <row r="124" spans="1:8" x14ac:dyDescent="0.25">
      <c r="A124" s="139">
        <v>116</v>
      </c>
      <c r="B124" s="372" t="s">
        <v>797</v>
      </c>
      <c r="C124" s="223" t="s">
        <v>589</v>
      </c>
      <c r="D124" s="225" t="s">
        <v>574</v>
      </c>
      <c r="E124" s="226">
        <v>3</v>
      </c>
      <c r="F124" s="245">
        <v>0</v>
      </c>
      <c r="G124" s="178">
        <f t="shared" si="1"/>
        <v>0</v>
      </c>
      <c r="H124" s="367" t="s">
        <v>129</v>
      </c>
    </row>
    <row r="125" spans="1:8" x14ac:dyDescent="0.25">
      <c r="A125" s="139">
        <v>117</v>
      </c>
      <c r="B125" s="372" t="s">
        <v>798</v>
      </c>
      <c r="C125" s="223" t="s">
        <v>590</v>
      </c>
      <c r="D125" s="225" t="s">
        <v>574</v>
      </c>
      <c r="E125" s="226">
        <v>3</v>
      </c>
      <c r="F125" s="245">
        <v>0</v>
      </c>
      <c r="G125" s="178">
        <f t="shared" si="1"/>
        <v>0</v>
      </c>
      <c r="H125" s="367" t="s">
        <v>129</v>
      </c>
    </row>
    <row r="126" spans="1:8" x14ac:dyDescent="0.25">
      <c r="A126" s="139">
        <v>118</v>
      </c>
      <c r="B126" s="372" t="s">
        <v>799</v>
      </c>
      <c r="C126" s="223" t="s">
        <v>613</v>
      </c>
      <c r="D126" s="225" t="s">
        <v>574</v>
      </c>
      <c r="E126" s="226">
        <v>6</v>
      </c>
      <c r="F126" s="245">
        <v>0</v>
      </c>
      <c r="G126" s="178">
        <f t="shared" si="1"/>
        <v>0</v>
      </c>
      <c r="H126" s="367" t="s">
        <v>129</v>
      </c>
    </row>
    <row r="127" spans="1:8" x14ac:dyDescent="0.25">
      <c r="A127" s="139">
        <v>119</v>
      </c>
      <c r="B127" s="372" t="s">
        <v>800</v>
      </c>
      <c r="C127" s="223" t="s">
        <v>768</v>
      </c>
      <c r="D127" s="225" t="s">
        <v>574</v>
      </c>
      <c r="E127" s="226">
        <v>2</v>
      </c>
      <c r="F127" s="245">
        <v>0</v>
      </c>
      <c r="G127" s="178">
        <f t="shared" si="1"/>
        <v>0</v>
      </c>
      <c r="H127" s="367" t="s">
        <v>129</v>
      </c>
    </row>
    <row r="128" spans="1:8" x14ac:dyDescent="0.25">
      <c r="A128" s="139">
        <v>120</v>
      </c>
      <c r="B128" s="372" t="s">
        <v>801</v>
      </c>
      <c r="C128" s="223" t="s">
        <v>614</v>
      </c>
      <c r="D128" s="225" t="s">
        <v>574</v>
      </c>
      <c r="E128" s="226">
        <v>2</v>
      </c>
      <c r="F128" s="245">
        <v>0</v>
      </c>
      <c r="G128" s="178">
        <f t="shared" si="1"/>
        <v>0</v>
      </c>
      <c r="H128" s="367" t="s">
        <v>129</v>
      </c>
    </row>
    <row r="129" spans="1:8" x14ac:dyDescent="0.25">
      <c r="A129" s="139">
        <v>121</v>
      </c>
      <c r="B129" s="372" t="s">
        <v>802</v>
      </c>
      <c r="C129" s="223" t="s">
        <v>769</v>
      </c>
      <c r="D129" s="225" t="s">
        <v>574</v>
      </c>
      <c r="E129" s="226">
        <v>2</v>
      </c>
      <c r="F129" s="245">
        <v>0</v>
      </c>
      <c r="G129" s="178">
        <f t="shared" si="1"/>
        <v>0</v>
      </c>
      <c r="H129" s="367" t="s">
        <v>129</v>
      </c>
    </row>
    <row r="130" spans="1:8" x14ac:dyDescent="0.25">
      <c r="A130" s="139">
        <v>122</v>
      </c>
      <c r="B130" s="372" t="s">
        <v>803</v>
      </c>
      <c r="C130" s="223" t="s">
        <v>580</v>
      </c>
      <c r="D130" s="225" t="s">
        <v>133</v>
      </c>
      <c r="E130" s="226">
        <v>1</v>
      </c>
      <c r="F130" s="245">
        <v>0</v>
      </c>
      <c r="G130" s="178">
        <f t="shared" si="1"/>
        <v>0</v>
      </c>
      <c r="H130" s="367" t="s">
        <v>129</v>
      </c>
    </row>
    <row r="131" spans="1:8" x14ac:dyDescent="0.25">
      <c r="A131" s="139">
        <v>123</v>
      </c>
      <c r="B131" s="372" t="s">
        <v>804</v>
      </c>
      <c r="C131" s="179" t="s">
        <v>771</v>
      </c>
      <c r="D131" s="180" t="s">
        <v>133</v>
      </c>
      <c r="E131" s="181">
        <v>1</v>
      </c>
      <c r="F131" s="246">
        <v>0</v>
      </c>
      <c r="G131" s="178">
        <f t="shared" si="1"/>
        <v>0</v>
      </c>
      <c r="H131" s="367" t="s">
        <v>129</v>
      </c>
    </row>
    <row r="132" spans="1:8" x14ac:dyDescent="0.25">
      <c r="A132" s="139">
        <v>124</v>
      </c>
      <c r="B132" s="372" t="s">
        <v>805</v>
      </c>
      <c r="C132" s="179" t="s">
        <v>770</v>
      </c>
      <c r="D132" s="180" t="s">
        <v>133</v>
      </c>
      <c r="E132" s="181">
        <v>1</v>
      </c>
      <c r="F132" s="246">
        <v>0</v>
      </c>
      <c r="G132" s="178">
        <f t="shared" si="1"/>
        <v>0</v>
      </c>
      <c r="H132" s="367" t="s">
        <v>129</v>
      </c>
    </row>
    <row r="133" spans="1:8" x14ac:dyDescent="0.25">
      <c r="A133" s="139">
        <v>125</v>
      </c>
      <c r="B133" s="372" t="s">
        <v>806</v>
      </c>
      <c r="C133" s="179" t="s">
        <v>615</v>
      </c>
      <c r="D133" s="180" t="s">
        <v>133</v>
      </c>
      <c r="E133" s="181">
        <v>1</v>
      </c>
      <c r="F133" s="246">
        <v>0</v>
      </c>
      <c r="G133" s="178">
        <f t="shared" si="1"/>
        <v>0</v>
      </c>
      <c r="H133" s="367" t="s">
        <v>129</v>
      </c>
    </row>
    <row r="134" spans="1:8" x14ac:dyDescent="0.25">
      <c r="A134" s="224">
        <v>126</v>
      </c>
      <c r="B134" s="373" t="s">
        <v>807</v>
      </c>
      <c r="C134" s="182" t="s">
        <v>499</v>
      </c>
      <c r="D134" s="132" t="s">
        <v>133</v>
      </c>
      <c r="E134" s="133">
        <v>1</v>
      </c>
      <c r="F134" s="247">
        <v>0</v>
      </c>
      <c r="G134" s="133">
        <f t="shared" si="1"/>
        <v>0</v>
      </c>
      <c r="H134" s="368" t="s">
        <v>129</v>
      </c>
    </row>
    <row r="135" spans="1:8" x14ac:dyDescent="0.25">
      <c r="A135" s="3"/>
      <c r="B135" s="370"/>
      <c r="C135" s="148"/>
      <c r="D135" s="6"/>
      <c r="E135" s="3"/>
      <c r="F135" s="3"/>
      <c r="G135" s="3"/>
    </row>
    <row r="136" spans="1:8" x14ac:dyDescent="0.25">
      <c r="A136" s="157"/>
      <c r="B136" s="374" t="s">
        <v>29</v>
      </c>
      <c r="C136" s="159"/>
      <c r="D136" s="160"/>
      <c r="E136" s="161"/>
      <c r="F136" s="161"/>
      <c r="G136" s="162">
        <f>G8</f>
        <v>0</v>
      </c>
    </row>
    <row r="137" spans="1:8" x14ac:dyDescent="0.25">
      <c r="A137" s="3"/>
      <c r="B137" s="370"/>
      <c r="C137" s="148"/>
      <c r="D137" s="6"/>
      <c r="E137" s="3"/>
      <c r="F137" s="3"/>
      <c r="G137" s="3"/>
    </row>
  </sheetData>
  <sheetProtection password="C0FB" sheet="1" objects="1" scenarios="1"/>
  <mergeCells count="4">
    <mergeCell ref="A1:G1"/>
    <mergeCell ref="C4:H4"/>
    <mergeCell ref="C3:H3"/>
    <mergeCell ref="C2:H2"/>
  </mergeCells>
  <pageMargins left="0.59055118110236227" right="0.39370078740157483" top="0.78740157480314965" bottom="0.59055118110236227" header="0.31496062992125984" footer="0.31496062992125984"/>
  <pageSetup paperSize="9" scale="8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activeCell="A2" sqref="A2:B4"/>
    </sheetView>
  </sheetViews>
  <sheetFormatPr defaultRowHeight="13.2" x14ac:dyDescent="0.25"/>
  <cols>
    <col min="2" max="2" width="14" style="10" customWidth="1"/>
    <col min="3" max="3" width="43.33203125" customWidth="1"/>
    <col min="6" max="6" width="10" customWidth="1"/>
    <col min="7" max="7" width="11.33203125" customWidth="1"/>
    <col min="8" max="8" width="9.77734375" style="10" customWidth="1"/>
  </cols>
  <sheetData>
    <row r="1" spans="1:8" ht="15.6" x14ac:dyDescent="0.3">
      <c r="A1" s="318" t="s">
        <v>5</v>
      </c>
      <c r="B1" s="318"/>
      <c r="C1" s="318"/>
      <c r="D1" s="318"/>
      <c r="E1" s="318"/>
      <c r="F1" s="318"/>
      <c r="G1" s="318"/>
    </row>
    <row r="2" spans="1:8" x14ac:dyDescent="0.25">
      <c r="A2" s="413" t="s">
        <v>6</v>
      </c>
      <c r="B2" s="415" t="s">
        <v>44</v>
      </c>
      <c r="C2" s="339" t="s">
        <v>810</v>
      </c>
      <c r="D2" s="340"/>
      <c r="E2" s="340"/>
      <c r="F2" s="340"/>
      <c r="G2" s="340"/>
      <c r="H2" s="338"/>
    </row>
    <row r="3" spans="1:8" x14ac:dyDescent="0.25">
      <c r="A3" s="413" t="s">
        <v>7</v>
      </c>
      <c r="B3" s="415" t="s">
        <v>620</v>
      </c>
      <c r="C3" s="339" t="s">
        <v>811</v>
      </c>
      <c r="D3" s="340"/>
      <c r="E3" s="340"/>
      <c r="F3" s="340"/>
      <c r="G3" s="340"/>
      <c r="H3" s="338"/>
    </row>
    <row r="4" spans="1:8" x14ac:dyDescent="0.25">
      <c r="A4" s="414" t="s">
        <v>8</v>
      </c>
      <c r="B4" s="416" t="s">
        <v>757</v>
      </c>
      <c r="C4" s="336" t="s">
        <v>490</v>
      </c>
      <c r="D4" s="337"/>
      <c r="E4" s="337"/>
      <c r="F4" s="337"/>
      <c r="G4" s="337"/>
      <c r="H4" s="338"/>
    </row>
    <row r="5" spans="1:8" x14ac:dyDescent="0.25">
      <c r="B5" s="369"/>
      <c r="C5" s="67"/>
      <c r="D5" s="10"/>
    </row>
    <row r="6" spans="1:8" s="21" customFormat="1" ht="52.8" x14ac:dyDescent="0.25">
      <c r="A6" s="360" t="s">
        <v>105</v>
      </c>
      <c r="B6" s="378" t="s">
        <v>106</v>
      </c>
      <c r="C6" s="359" t="s">
        <v>107</v>
      </c>
      <c r="D6" s="358" t="s">
        <v>108</v>
      </c>
      <c r="E6" s="360" t="s">
        <v>109</v>
      </c>
      <c r="F6" s="361" t="s">
        <v>110</v>
      </c>
      <c r="G6" s="360" t="s">
        <v>29</v>
      </c>
      <c r="H6" s="363" t="s">
        <v>120</v>
      </c>
    </row>
    <row r="7" spans="1:8" x14ac:dyDescent="0.25">
      <c r="A7" s="379"/>
      <c r="B7" s="380"/>
      <c r="C7" s="381"/>
      <c r="D7" s="382"/>
      <c r="E7" s="383"/>
      <c r="F7" s="384"/>
      <c r="G7" s="384"/>
      <c r="H7" s="385"/>
    </row>
    <row r="8" spans="1:8" x14ac:dyDescent="0.25">
      <c r="A8" s="127" t="s">
        <v>124</v>
      </c>
      <c r="B8" s="375" t="s">
        <v>489</v>
      </c>
      <c r="C8" s="144" t="s">
        <v>490</v>
      </c>
      <c r="D8" s="129"/>
      <c r="E8" s="130"/>
      <c r="F8" s="131"/>
      <c r="G8" s="131">
        <f>SUM(G9:G17)</f>
        <v>0</v>
      </c>
      <c r="H8" s="366"/>
    </row>
    <row r="9" spans="1:8" x14ac:dyDescent="0.25">
      <c r="A9" s="139">
        <v>1</v>
      </c>
      <c r="B9" s="376" t="s">
        <v>491</v>
      </c>
      <c r="C9" s="145" t="s">
        <v>492</v>
      </c>
      <c r="D9" s="141" t="s">
        <v>133</v>
      </c>
      <c r="E9" s="150">
        <v>1</v>
      </c>
      <c r="F9" s="237">
        <v>0</v>
      </c>
      <c r="G9" s="143">
        <f>E9*F9</f>
        <v>0</v>
      </c>
      <c r="H9" s="386" t="s">
        <v>129</v>
      </c>
    </row>
    <row r="10" spans="1:8" x14ac:dyDescent="0.25">
      <c r="A10" s="139">
        <v>2</v>
      </c>
      <c r="B10" s="376" t="s">
        <v>500</v>
      </c>
      <c r="C10" s="145" t="s">
        <v>493</v>
      </c>
      <c r="D10" s="141" t="s">
        <v>133</v>
      </c>
      <c r="E10" s="150">
        <v>1</v>
      </c>
      <c r="F10" s="237">
        <v>0</v>
      </c>
      <c r="G10" s="143">
        <f t="shared" ref="G10:G17" si="0">E10*F10</f>
        <v>0</v>
      </c>
      <c r="H10" s="386" t="s">
        <v>129</v>
      </c>
    </row>
    <row r="11" spans="1:8" x14ac:dyDescent="0.25">
      <c r="A11" s="139">
        <v>3</v>
      </c>
      <c r="B11" s="376" t="s">
        <v>501</v>
      </c>
      <c r="C11" s="145" t="s">
        <v>494</v>
      </c>
      <c r="D11" s="141" t="s">
        <v>133</v>
      </c>
      <c r="E11" s="150">
        <v>1</v>
      </c>
      <c r="F11" s="237">
        <v>0</v>
      </c>
      <c r="G11" s="143">
        <f t="shared" si="0"/>
        <v>0</v>
      </c>
      <c r="H11" s="386" t="s">
        <v>129</v>
      </c>
    </row>
    <row r="12" spans="1:8" x14ac:dyDescent="0.25">
      <c r="A12" s="139">
        <v>4</v>
      </c>
      <c r="B12" s="376" t="s">
        <v>502</v>
      </c>
      <c r="C12" s="145" t="s">
        <v>495</v>
      </c>
      <c r="D12" s="141" t="s">
        <v>133</v>
      </c>
      <c r="E12" s="150">
        <v>1</v>
      </c>
      <c r="F12" s="237">
        <v>0</v>
      </c>
      <c r="G12" s="143">
        <f t="shared" si="0"/>
        <v>0</v>
      </c>
      <c r="H12" s="386" t="s">
        <v>129</v>
      </c>
    </row>
    <row r="13" spans="1:8" x14ac:dyDescent="0.25">
      <c r="A13" s="139">
        <v>5</v>
      </c>
      <c r="B13" s="376" t="s">
        <v>503</v>
      </c>
      <c r="C13" s="145" t="s">
        <v>31</v>
      </c>
      <c r="D13" s="141" t="s">
        <v>133</v>
      </c>
      <c r="E13" s="150">
        <v>1</v>
      </c>
      <c r="F13" s="237">
        <v>0</v>
      </c>
      <c r="G13" s="143">
        <f t="shared" si="0"/>
        <v>0</v>
      </c>
      <c r="H13" s="386" t="s">
        <v>129</v>
      </c>
    </row>
    <row r="14" spans="1:8" x14ac:dyDescent="0.25">
      <c r="A14" s="139">
        <v>6</v>
      </c>
      <c r="B14" s="376" t="s">
        <v>504</v>
      </c>
      <c r="C14" s="145" t="s">
        <v>498</v>
      </c>
      <c r="D14" s="141" t="s">
        <v>133</v>
      </c>
      <c r="E14" s="150">
        <v>1</v>
      </c>
      <c r="F14" s="237">
        <v>0</v>
      </c>
      <c r="G14" s="143">
        <f t="shared" si="0"/>
        <v>0</v>
      </c>
      <c r="H14" s="386" t="s">
        <v>129</v>
      </c>
    </row>
    <row r="15" spans="1:8" x14ac:dyDescent="0.25">
      <c r="A15" s="139">
        <v>7</v>
      </c>
      <c r="B15" s="376" t="s">
        <v>505</v>
      </c>
      <c r="C15" s="145" t="s">
        <v>496</v>
      </c>
      <c r="D15" s="141" t="s">
        <v>133</v>
      </c>
      <c r="E15" s="150">
        <v>1</v>
      </c>
      <c r="F15" s="237">
        <v>0</v>
      </c>
      <c r="G15" s="143">
        <f t="shared" si="0"/>
        <v>0</v>
      </c>
      <c r="H15" s="386" t="s">
        <v>129</v>
      </c>
    </row>
    <row r="16" spans="1:8" x14ac:dyDescent="0.25">
      <c r="A16" s="139">
        <v>8</v>
      </c>
      <c r="B16" s="376" t="s">
        <v>506</v>
      </c>
      <c r="C16" s="145" t="s">
        <v>497</v>
      </c>
      <c r="D16" s="141" t="s">
        <v>133</v>
      </c>
      <c r="E16" s="150">
        <v>1</v>
      </c>
      <c r="F16" s="237">
        <v>0</v>
      </c>
      <c r="G16" s="143">
        <f t="shared" si="0"/>
        <v>0</v>
      </c>
      <c r="H16" s="386" t="s">
        <v>129</v>
      </c>
    </row>
    <row r="17" spans="1:8" x14ac:dyDescent="0.25">
      <c r="A17" s="134">
        <v>9</v>
      </c>
      <c r="B17" s="377" t="s">
        <v>507</v>
      </c>
      <c r="C17" s="146" t="s">
        <v>499</v>
      </c>
      <c r="D17" s="136" t="s">
        <v>133</v>
      </c>
      <c r="E17" s="149">
        <v>1</v>
      </c>
      <c r="F17" s="239">
        <v>0</v>
      </c>
      <c r="G17" s="138">
        <f t="shared" si="0"/>
        <v>0</v>
      </c>
      <c r="H17" s="387" t="s">
        <v>129</v>
      </c>
    </row>
    <row r="18" spans="1:8" x14ac:dyDescent="0.25">
      <c r="A18" s="3"/>
      <c r="B18" s="370"/>
      <c r="C18" s="148"/>
      <c r="D18" s="6"/>
      <c r="E18" s="3"/>
      <c r="F18" s="3"/>
      <c r="G18" s="3"/>
    </row>
    <row r="19" spans="1:8" x14ac:dyDescent="0.25">
      <c r="A19" s="157"/>
      <c r="B19" s="374" t="s">
        <v>29</v>
      </c>
      <c r="C19" s="159"/>
      <c r="D19" s="160"/>
      <c r="E19" s="161"/>
      <c r="F19" s="161"/>
      <c r="G19" s="162">
        <f>G8</f>
        <v>0</v>
      </c>
    </row>
    <row r="20" spans="1:8" x14ac:dyDescent="0.25">
      <c r="A20" s="3"/>
      <c r="B20" s="370"/>
      <c r="C20" s="148"/>
      <c r="D20" s="6"/>
      <c r="E20" s="3"/>
      <c r="F20" s="3"/>
      <c r="G20" s="3"/>
    </row>
    <row r="21" spans="1:8" x14ac:dyDescent="0.25">
      <c r="A21" s="3"/>
      <c r="B21" s="370"/>
      <c r="C21" s="148"/>
      <c r="D21" s="6"/>
      <c r="E21" s="3"/>
      <c r="F21" s="3"/>
      <c r="G21" s="3"/>
    </row>
  </sheetData>
  <sheetProtection password="C0FB" sheet="1" objects="1" scenarios="1"/>
  <mergeCells count="4">
    <mergeCell ref="A1:G1"/>
    <mergeCell ref="C4:H4"/>
    <mergeCell ref="C3:H3"/>
    <mergeCell ref="C2:H2"/>
  </mergeCells>
  <pageMargins left="0.59055118110236227" right="0.39370078740157483" top="0.78740157480314965" bottom="0.59055118110236227" header="0.31496062992125984" footer="0.31496062992125984"/>
  <pageSetup paperSize="9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48</vt:i4>
      </vt:variant>
    </vt:vector>
  </HeadingPairs>
  <TitlesOfParts>
    <vt:vector size="58" baseType="lpstr">
      <vt:lpstr>Stavba</vt:lpstr>
      <vt:lpstr>VzorPolozky</vt:lpstr>
      <vt:lpstr>stavební část</vt:lpstr>
      <vt:lpstr>ZTI - areálové rozvody kanaliza</vt:lpstr>
      <vt:lpstr>ZTI - škola</vt:lpstr>
      <vt:lpstr>ZTI - tělocvična</vt:lpstr>
      <vt:lpstr>plyn</vt:lpstr>
      <vt:lpstr>elektroinstalace</vt:lpstr>
      <vt:lpstr>vzduchotechnika</vt:lpstr>
      <vt:lpstr>VON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'stavební část'!Názvy_tisku</vt:lpstr>
      <vt:lpstr>oadresa</vt:lpstr>
      <vt:lpstr>Stavba!Objednatel</vt:lpstr>
      <vt:lpstr>Stavba!Objekt</vt:lpstr>
      <vt:lpstr>Stavba!Oblast_tisku</vt:lpstr>
      <vt:lpstr>'stavební část'!Oblast_tisku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Jiří Zevl</cp:lastModifiedBy>
  <cp:lastPrinted>2020-03-12T16:16:22Z</cp:lastPrinted>
  <dcterms:created xsi:type="dcterms:W3CDTF">2009-04-08T07:15:50Z</dcterms:created>
  <dcterms:modified xsi:type="dcterms:W3CDTF">2020-03-12T16:16:58Z</dcterms:modified>
</cp:coreProperties>
</file>